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docs.live.net/eaf4c1dbc0968d29/Documents/Cricket/Website/Manager Resources/"/>
    </mc:Choice>
  </mc:AlternateContent>
  <xr:revisionPtr revIDLastSave="6" documentId="8_{7AAA983F-EFD3-4FB4-BDB0-D9008A379BFD}" xr6:coauthVersionLast="47" xr6:coauthVersionMax="47" xr10:uidLastSave="{E6B27631-DBBC-4B0A-93A7-17422625DA03}"/>
  <bookViews>
    <workbookView xWindow="29085" yWindow="-114" windowWidth="29427" windowHeight="14927" xr2:uid="{00000000-000D-0000-FFFF-FFFF00000000}"/>
  </bookViews>
  <sheets>
    <sheet name="Fixtures_Rosters" sheetId="1" r:id="rId1"/>
    <sheet name="Roster_Calcs" sheetId="2" state="hidden" r:id="rId2"/>
    <sheet name="Validation_Lists" sheetId="3" state="hidden" r:id="rId3"/>
    <sheet name="Instructions" sheetId="4" r:id="rId4"/>
  </sheets>
  <calcPr calcId="191029" forceFullCal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2" l="1"/>
  <c r="T15" i="2"/>
  <c r="T14" i="2"/>
  <c r="T13" i="2"/>
  <c r="T12" i="2"/>
  <c r="T11" i="2"/>
  <c r="T10" i="2"/>
  <c r="T9" i="2"/>
  <c r="T8" i="2"/>
  <c r="T7" i="2"/>
  <c r="T6" i="2"/>
  <c r="T5" i="2"/>
  <c r="T4" i="2"/>
  <c r="T3" i="2"/>
  <c r="U3" i="2" s="1"/>
  <c r="M20" i="1"/>
  <c r="L20" i="1"/>
  <c r="K20" i="1"/>
  <c r="J20" i="1"/>
  <c r="I20" i="1"/>
  <c r="H20" i="1"/>
  <c r="M15" i="1"/>
  <c r="L15" i="1"/>
  <c r="K15" i="1"/>
  <c r="J15" i="1"/>
  <c r="I15" i="1"/>
  <c r="H15" i="1"/>
  <c r="M12" i="1"/>
  <c r="L12" i="1"/>
  <c r="K12" i="1"/>
  <c r="J12" i="1"/>
  <c r="I12" i="1"/>
  <c r="H12" i="1"/>
  <c r="N805" i="2"/>
  <c r="J805" i="2"/>
  <c r="H805" i="2"/>
  <c r="F805" i="2"/>
  <c r="G805" i="2" s="1"/>
  <c r="N804" i="2"/>
  <c r="J804" i="2"/>
  <c r="H804" i="2"/>
  <c r="F804" i="2"/>
  <c r="N803" i="2"/>
  <c r="J803" i="2"/>
  <c r="H803" i="2"/>
  <c r="F803" i="2"/>
  <c r="N802" i="2"/>
  <c r="J802" i="2"/>
  <c r="H802" i="2"/>
  <c r="F802" i="2"/>
  <c r="N801" i="2"/>
  <c r="J801" i="2"/>
  <c r="H801" i="2"/>
  <c r="F801" i="2"/>
  <c r="N800" i="2"/>
  <c r="J800" i="2"/>
  <c r="H800" i="2"/>
  <c r="F800" i="2"/>
  <c r="N799" i="2"/>
  <c r="J799" i="2"/>
  <c r="H799" i="2"/>
  <c r="F799" i="2"/>
  <c r="G799" i="2" s="1"/>
  <c r="N798" i="2"/>
  <c r="J798" i="2"/>
  <c r="H798" i="2"/>
  <c r="F798" i="2"/>
  <c r="G798" i="2" s="1"/>
  <c r="N797" i="2"/>
  <c r="J797" i="2"/>
  <c r="H797" i="2"/>
  <c r="F797" i="2"/>
  <c r="G797" i="2" s="1"/>
  <c r="N796" i="2"/>
  <c r="J796" i="2"/>
  <c r="H796" i="2"/>
  <c r="F796" i="2"/>
  <c r="N795" i="2"/>
  <c r="J795" i="2"/>
  <c r="H795" i="2"/>
  <c r="F795" i="2"/>
  <c r="N794" i="2"/>
  <c r="J794" i="2"/>
  <c r="H794" i="2"/>
  <c r="F794" i="2"/>
  <c r="G794" i="2" s="1"/>
  <c r="N793" i="2"/>
  <c r="J793" i="2"/>
  <c r="H793" i="2"/>
  <c r="F793" i="2"/>
  <c r="N792" i="2"/>
  <c r="J792" i="2"/>
  <c r="H792" i="2"/>
  <c r="F792" i="2"/>
  <c r="G792" i="2" s="1"/>
  <c r="N791" i="2"/>
  <c r="J791" i="2"/>
  <c r="I791" i="2"/>
  <c r="H791" i="2"/>
  <c r="F791" i="2"/>
  <c r="N790" i="2"/>
  <c r="J790" i="2"/>
  <c r="I790" i="2"/>
  <c r="H790" i="2"/>
  <c r="F790" i="2"/>
  <c r="G790" i="2" s="1"/>
  <c r="N789" i="2"/>
  <c r="J789" i="2"/>
  <c r="I789" i="2"/>
  <c r="H789" i="2"/>
  <c r="F789" i="2"/>
  <c r="N788" i="2"/>
  <c r="J788" i="2"/>
  <c r="I788" i="2"/>
  <c r="H788" i="2"/>
  <c r="F788" i="2"/>
  <c r="G788" i="2" s="1"/>
  <c r="N787" i="2"/>
  <c r="J787" i="2"/>
  <c r="I787" i="2"/>
  <c r="H787" i="2"/>
  <c r="F787" i="2"/>
  <c r="G787" i="2" s="1"/>
  <c r="N786" i="2"/>
  <c r="J786" i="2"/>
  <c r="I786" i="2"/>
  <c r="H786" i="2"/>
  <c r="F786" i="2"/>
  <c r="N785" i="2"/>
  <c r="J785" i="2"/>
  <c r="I785" i="2"/>
  <c r="H785" i="2"/>
  <c r="F785" i="2"/>
  <c r="N784" i="2"/>
  <c r="J784" i="2"/>
  <c r="I784" i="2"/>
  <c r="H784" i="2"/>
  <c r="F784" i="2"/>
  <c r="N783" i="2"/>
  <c r="J783" i="2"/>
  <c r="I783" i="2"/>
  <c r="H783" i="2"/>
  <c r="F783" i="2"/>
  <c r="G783" i="2" s="1"/>
  <c r="N782" i="2"/>
  <c r="J782" i="2"/>
  <c r="I782" i="2"/>
  <c r="H782" i="2"/>
  <c r="F782" i="2"/>
  <c r="G782" i="2" s="1"/>
  <c r="N781" i="2"/>
  <c r="J781" i="2"/>
  <c r="I781" i="2"/>
  <c r="H781" i="2"/>
  <c r="F781" i="2"/>
  <c r="N780" i="2"/>
  <c r="J780" i="2"/>
  <c r="I780" i="2"/>
  <c r="H780" i="2"/>
  <c r="F780" i="2"/>
  <c r="G780" i="2" s="1"/>
  <c r="N779" i="2"/>
  <c r="J779" i="2"/>
  <c r="I779" i="2"/>
  <c r="H779" i="2"/>
  <c r="F779" i="2"/>
  <c r="N778" i="2"/>
  <c r="J778" i="2"/>
  <c r="I778" i="2"/>
  <c r="H778" i="2"/>
  <c r="F778" i="2"/>
  <c r="N777" i="2"/>
  <c r="J777" i="2"/>
  <c r="I777" i="2"/>
  <c r="H777" i="2"/>
  <c r="F777" i="2"/>
  <c r="G777" i="2" s="1"/>
  <c r="N776" i="2"/>
  <c r="J776" i="2"/>
  <c r="I776" i="2"/>
  <c r="H776" i="2"/>
  <c r="F776" i="2"/>
  <c r="G776" i="2" s="1"/>
  <c r="N775" i="2"/>
  <c r="J775" i="2"/>
  <c r="I775" i="2"/>
  <c r="H775" i="2"/>
  <c r="F775" i="2"/>
  <c r="N774" i="2"/>
  <c r="J774" i="2"/>
  <c r="I774" i="2"/>
  <c r="H774" i="2"/>
  <c r="F774" i="2"/>
  <c r="G774" i="2" s="1"/>
  <c r="N773" i="2"/>
  <c r="J773" i="2"/>
  <c r="I773" i="2"/>
  <c r="H773" i="2"/>
  <c r="F773" i="2"/>
  <c r="N772" i="2"/>
  <c r="J772" i="2"/>
  <c r="I772" i="2"/>
  <c r="H772" i="2"/>
  <c r="F772" i="2"/>
  <c r="N771" i="2"/>
  <c r="J771" i="2"/>
  <c r="I771" i="2"/>
  <c r="H771" i="2"/>
  <c r="F771" i="2"/>
  <c r="N770" i="2"/>
  <c r="J770" i="2"/>
  <c r="I770" i="2"/>
  <c r="H770" i="2"/>
  <c r="F770" i="2"/>
  <c r="G770" i="2" s="1"/>
  <c r="N769" i="2"/>
  <c r="J769" i="2"/>
  <c r="I769" i="2"/>
  <c r="H769" i="2"/>
  <c r="F769" i="2"/>
  <c r="N768" i="2"/>
  <c r="J768" i="2"/>
  <c r="I768" i="2"/>
  <c r="H768" i="2"/>
  <c r="F768" i="2"/>
  <c r="G768" i="2" s="1"/>
  <c r="N767" i="2"/>
  <c r="J767" i="2"/>
  <c r="I767" i="2"/>
  <c r="H767" i="2"/>
  <c r="F767" i="2"/>
  <c r="G767" i="2" s="1"/>
  <c r="N766" i="2"/>
  <c r="J766" i="2"/>
  <c r="I766" i="2"/>
  <c r="H766" i="2"/>
  <c r="F766" i="2"/>
  <c r="G766" i="2" s="1"/>
  <c r="N765" i="2"/>
  <c r="J765" i="2"/>
  <c r="I765" i="2"/>
  <c r="H765" i="2"/>
  <c r="F765" i="2"/>
  <c r="N764" i="2"/>
  <c r="J764" i="2"/>
  <c r="I764" i="2"/>
  <c r="H764" i="2"/>
  <c r="F764" i="2"/>
  <c r="G764" i="2" s="1"/>
  <c r="N763" i="2"/>
  <c r="K763" i="2"/>
  <c r="J763" i="2"/>
  <c r="H763" i="2"/>
  <c r="F763" i="2"/>
  <c r="G763" i="2" s="1"/>
  <c r="N762" i="2"/>
  <c r="K762" i="2"/>
  <c r="J762" i="2"/>
  <c r="H762" i="2"/>
  <c r="F762" i="2"/>
  <c r="G762" i="2" s="1"/>
  <c r="N761" i="2"/>
  <c r="K761" i="2"/>
  <c r="J761" i="2"/>
  <c r="H761" i="2"/>
  <c r="F761" i="2"/>
  <c r="N760" i="2"/>
  <c r="K760" i="2"/>
  <c r="J760" i="2"/>
  <c r="H760" i="2"/>
  <c r="F760" i="2"/>
  <c r="N759" i="2"/>
  <c r="K759" i="2"/>
  <c r="J759" i="2"/>
  <c r="H759" i="2"/>
  <c r="F759" i="2"/>
  <c r="N758" i="2"/>
  <c r="K758" i="2"/>
  <c r="J758" i="2"/>
  <c r="H758" i="2"/>
  <c r="F758" i="2"/>
  <c r="G758" i="2" s="1"/>
  <c r="N757" i="2"/>
  <c r="K757" i="2"/>
  <c r="J757" i="2"/>
  <c r="H757" i="2"/>
  <c r="F757" i="2"/>
  <c r="N756" i="2"/>
  <c r="K756" i="2"/>
  <c r="J756" i="2"/>
  <c r="H756" i="2"/>
  <c r="F756" i="2"/>
  <c r="N755" i="2"/>
  <c r="K755" i="2"/>
  <c r="J755" i="2"/>
  <c r="H755" i="2"/>
  <c r="F755" i="2"/>
  <c r="N754" i="2"/>
  <c r="K754" i="2"/>
  <c r="J754" i="2"/>
  <c r="H754" i="2"/>
  <c r="F754" i="2"/>
  <c r="N753" i="2"/>
  <c r="K753" i="2"/>
  <c r="J753" i="2"/>
  <c r="H753" i="2"/>
  <c r="F753" i="2"/>
  <c r="G753" i="2" s="1"/>
  <c r="N752" i="2"/>
  <c r="K752" i="2"/>
  <c r="J752" i="2"/>
  <c r="H752" i="2"/>
  <c r="F752" i="2"/>
  <c r="G752" i="2" s="1"/>
  <c r="N751" i="2"/>
  <c r="K751" i="2"/>
  <c r="J751" i="2"/>
  <c r="H751" i="2"/>
  <c r="F751" i="2"/>
  <c r="N750" i="2"/>
  <c r="K750" i="2"/>
  <c r="J750" i="2"/>
  <c r="H750" i="2"/>
  <c r="F750" i="2"/>
  <c r="G750" i="2" s="1"/>
  <c r="N749" i="2"/>
  <c r="J749" i="2"/>
  <c r="H749" i="2"/>
  <c r="F749" i="2"/>
  <c r="N748" i="2"/>
  <c r="J748" i="2"/>
  <c r="H748" i="2"/>
  <c r="F748" i="2"/>
  <c r="G748" i="2" s="1"/>
  <c r="N747" i="2"/>
  <c r="J747" i="2"/>
  <c r="H747" i="2"/>
  <c r="F747" i="2"/>
  <c r="G747" i="2" s="1"/>
  <c r="N746" i="2"/>
  <c r="J746" i="2"/>
  <c r="H746" i="2"/>
  <c r="F746" i="2"/>
  <c r="G746" i="2" s="1"/>
  <c r="N745" i="2"/>
  <c r="J745" i="2"/>
  <c r="H745" i="2"/>
  <c r="F745" i="2"/>
  <c r="G745" i="2" s="1"/>
  <c r="N744" i="2"/>
  <c r="J744" i="2"/>
  <c r="H744" i="2"/>
  <c r="F744" i="2"/>
  <c r="G744" i="2" s="1"/>
  <c r="N743" i="2"/>
  <c r="J743" i="2"/>
  <c r="H743" i="2"/>
  <c r="F743" i="2"/>
  <c r="G743" i="2" s="1"/>
  <c r="N742" i="2"/>
  <c r="J742" i="2"/>
  <c r="H742" i="2"/>
  <c r="F742" i="2"/>
  <c r="N741" i="2"/>
  <c r="J741" i="2"/>
  <c r="H741" i="2"/>
  <c r="F741" i="2"/>
  <c r="N740" i="2"/>
  <c r="J740" i="2"/>
  <c r="H740" i="2"/>
  <c r="F740" i="2"/>
  <c r="G740" i="2" s="1"/>
  <c r="N739" i="2"/>
  <c r="J739" i="2"/>
  <c r="H739" i="2"/>
  <c r="F739" i="2"/>
  <c r="G739" i="2" s="1"/>
  <c r="N738" i="2"/>
  <c r="J738" i="2"/>
  <c r="H738" i="2"/>
  <c r="F738" i="2"/>
  <c r="N737" i="2"/>
  <c r="J737" i="2"/>
  <c r="H737" i="2"/>
  <c r="F737" i="2"/>
  <c r="N736" i="2"/>
  <c r="J736" i="2"/>
  <c r="H736" i="2"/>
  <c r="F736" i="2"/>
  <c r="N735" i="2"/>
  <c r="J735" i="2"/>
  <c r="I735" i="2"/>
  <c r="H735" i="2"/>
  <c r="F735" i="2"/>
  <c r="N734" i="2"/>
  <c r="J734" i="2"/>
  <c r="I734" i="2"/>
  <c r="H734" i="2"/>
  <c r="F734" i="2"/>
  <c r="N733" i="2"/>
  <c r="J733" i="2"/>
  <c r="I733" i="2"/>
  <c r="H733" i="2"/>
  <c r="F733" i="2"/>
  <c r="N732" i="2"/>
  <c r="J732" i="2"/>
  <c r="I732" i="2"/>
  <c r="H732" i="2"/>
  <c r="F732" i="2"/>
  <c r="G732" i="2" s="1"/>
  <c r="N731" i="2"/>
  <c r="J731" i="2"/>
  <c r="I731" i="2"/>
  <c r="H731" i="2"/>
  <c r="F731" i="2"/>
  <c r="N730" i="2"/>
  <c r="J730" i="2"/>
  <c r="I730" i="2"/>
  <c r="H730" i="2"/>
  <c r="F730" i="2"/>
  <c r="G730" i="2" s="1"/>
  <c r="N729" i="2"/>
  <c r="J729" i="2"/>
  <c r="I729" i="2"/>
  <c r="H729" i="2"/>
  <c r="F729" i="2"/>
  <c r="N728" i="2"/>
  <c r="J728" i="2"/>
  <c r="I728" i="2"/>
  <c r="H728" i="2"/>
  <c r="F728" i="2"/>
  <c r="G728" i="2" s="1"/>
  <c r="N727" i="2"/>
  <c r="J727" i="2"/>
  <c r="I727" i="2"/>
  <c r="H727" i="2"/>
  <c r="F727" i="2"/>
  <c r="N726" i="2"/>
  <c r="J726" i="2"/>
  <c r="I726" i="2"/>
  <c r="H726" i="2"/>
  <c r="F726" i="2"/>
  <c r="G726" i="2" s="1"/>
  <c r="N725" i="2"/>
  <c r="J725" i="2"/>
  <c r="I725" i="2"/>
  <c r="H725" i="2"/>
  <c r="F725" i="2"/>
  <c r="N724" i="2"/>
  <c r="J724" i="2"/>
  <c r="I724" i="2"/>
  <c r="H724" i="2"/>
  <c r="F724" i="2"/>
  <c r="G724" i="2" s="1"/>
  <c r="N723" i="2"/>
  <c r="J723" i="2"/>
  <c r="I723" i="2"/>
  <c r="H723" i="2"/>
  <c r="F723" i="2"/>
  <c r="G723" i="2" s="1"/>
  <c r="N722" i="2"/>
  <c r="J722" i="2"/>
  <c r="I722" i="2"/>
  <c r="H722" i="2"/>
  <c r="F722" i="2"/>
  <c r="N721" i="2"/>
  <c r="J721" i="2"/>
  <c r="I721" i="2"/>
  <c r="H721" i="2"/>
  <c r="F721" i="2"/>
  <c r="N720" i="2"/>
  <c r="J720" i="2"/>
  <c r="I720" i="2"/>
  <c r="H720" i="2"/>
  <c r="F720" i="2"/>
  <c r="G720" i="2" s="1"/>
  <c r="N719" i="2"/>
  <c r="J719" i="2"/>
  <c r="I719" i="2"/>
  <c r="H719" i="2"/>
  <c r="F719" i="2"/>
  <c r="G719" i="2" s="1"/>
  <c r="N718" i="2"/>
  <c r="J718" i="2"/>
  <c r="I718" i="2"/>
  <c r="H718" i="2"/>
  <c r="F718" i="2"/>
  <c r="N717" i="2"/>
  <c r="J717" i="2"/>
  <c r="I717" i="2"/>
  <c r="H717" i="2"/>
  <c r="F717" i="2"/>
  <c r="N716" i="2"/>
  <c r="J716" i="2"/>
  <c r="I716" i="2"/>
  <c r="H716" i="2"/>
  <c r="F716" i="2"/>
  <c r="G716" i="2" s="1"/>
  <c r="N715" i="2"/>
  <c r="J715" i="2"/>
  <c r="I715" i="2"/>
  <c r="H715" i="2"/>
  <c r="F715" i="2"/>
  <c r="G715" i="2" s="1"/>
  <c r="N714" i="2"/>
  <c r="J714" i="2"/>
  <c r="I714" i="2"/>
  <c r="H714" i="2"/>
  <c r="F714" i="2"/>
  <c r="G714" i="2" s="1"/>
  <c r="N713" i="2"/>
  <c r="J713" i="2"/>
  <c r="I713" i="2"/>
  <c r="H713" i="2"/>
  <c r="F713" i="2"/>
  <c r="G713" i="2" s="1"/>
  <c r="N712" i="2"/>
  <c r="J712" i="2"/>
  <c r="I712" i="2"/>
  <c r="H712" i="2"/>
  <c r="F712" i="2"/>
  <c r="G712" i="2" s="1"/>
  <c r="N711" i="2"/>
  <c r="J711" i="2"/>
  <c r="I711" i="2"/>
  <c r="H711" i="2"/>
  <c r="F711" i="2"/>
  <c r="N710" i="2"/>
  <c r="J710" i="2"/>
  <c r="I710" i="2"/>
  <c r="H710" i="2"/>
  <c r="F710" i="2"/>
  <c r="G710" i="2" s="1"/>
  <c r="N709" i="2"/>
  <c r="J709" i="2"/>
  <c r="I709" i="2"/>
  <c r="H709" i="2"/>
  <c r="F709" i="2"/>
  <c r="N708" i="2"/>
  <c r="J708" i="2"/>
  <c r="I708" i="2"/>
  <c r="H708" i="2"/>
  <c r="F708" i="2"/>
  <c r="N707" i="2"/>
  <c r="K707" i="2"/>
  <c r="J707" i="2"/>
  <c r="H707" i="2"/>
  <c r="F707" i="2"/>
  <c r="G707" i="2" s="1"/>
  <c r="N706" i="2"/>
  <c r="K706" i="2"/>
  <c r="J706" i="2"/>
  <c r="H706" i="2"/>
  <c r="F706" i="2"/>
  <c r="G706" i="2" s="1"/>
  <c r="N705" i="2"/>
  <c r="K705" i="2"/>
  <c r="J705" i="2"/>
  <c r="H705" i="2"/>
  <c r="F705" i="2"/>
  <c r="G705" i="2" s="1"/>
  <c r="N704" i="2"/>
  <c r="K704" i="2"/>
  <c r="J704" i="2"/>
  <c r="H704" i="2"/>
  <c r="F704" i="2"/>
  <c r="N703" i="2"/>
  <c r="K703" i="2"/>
  <c r="J703" i="2"/>
  <c r="H703" i="2"/>
  <c r="F703" i="2"/>
  <c r="N702" i="2"/>
  <c r="K702" i="2"/>
  <c r="J702" i="2"/>
  <c r="H702" i="2"/>
  <c r="F702" i="2"/>
  <c r="G702" i="2" s="1"/>
  <c r="N701" i="2"/>
  <c r="K701" i="2"/>
  <c r="J701" i="2"/>
  <c r="H701" i="2"/>
  <c r="F701" i="2"/>
  <c r="N700" i="2"/>
  <c r="K700" i="2"/>
  <c r="J700" i="2"/>
  <c r="H700" i="2"/>
  <c r="F700" i="2"/>
  <c r="G700" i="2" s="1"/>
  <c r="N699" i="2"/>
  <c r="K699" i="2"/>
  <c r="J699" i="2"/>
  <c r="H699" i="2"/>
  <c r="F699" i="2"/>
  <c r="N698" i="2"/>
  <c r="K698" i="2"/>
  <c r="J698" i="2"/>
  <c r="H698" i="2"/>
  <c r="F698" i="2"/>
  <c r="G698" i="2" s="1"/>
  <c r="N697" i="2"/>
  <c r="K697" i="2"/>
  <c r="J697" i="2"/>
  <c r="H697" i="2"/>
  <c r="F697" i="2"/>
  <c r="N696" i="2"/>
  <c r="K696" i="2"/>
  <c r="J696" i="2"/>
  <c r="H696" i="2"/>
  <c r="F696" i="2"/>
  <c r="N695" i="2"/>
  <c r="K695" i="2"/>
  <c r="J695" i="2"/>
  <c r="H695" i="2"/>
  <c r="F695" i="2"/>
  <c r="N694" i="2"/>
  <c r="K694" i="2"/>
  <c r="J694" i="2"/>
  <c r="H694" i="2"/>
  <c r="F694" i="2"/>
  <c r="G694" i="2" s="1"/>
  <c r="N693" i="2"/>
  <c r="J693" i="2"/>
  <c r="H693" i="2"/>
  <c r="F693" i="2"/>
  <c r="N692" i="2"/>
  <c r="J692" i="2"/>
  <c r="H692" i="2"/>
  <c r="F692" i="2"/>
  <c r="G692" i="2" s="1"/>
  <c r="N691" i="2"/>
  <c r="J691" i="2"/>
  <c r="H691" i="2"/>
  <c r="F691" i="2"/>
  <c r="N690" i="2"/>
  <c r="J690" i="2"/>
  <c r="H690" i="2"/>
  <c r="F690" i="2"/>
  <c r="N689" i="2"/>
  <c r="J689" i="2"/>
  <c r="H689" i="2"/>
  <c r="F689" i="2"/>
  <c r="N688" i="2"/>
  <c r="J688" i="2"/>
  <c r="H688" i="2"/>
  <c r="F688" i="2"/>
  <c r="G688" i="2" s="1"/>
  <c r="N687" i="2"/>
  <c r="J687" i="2"/>
  <c r="H687" i="2"/>
  <c r="F687" i="2"/>
  <c r="N686" i="2"/>
  <c r="J686" i="2"/>
  <c r="H686" i="2"/>
  <c r="F686" i="2"/>
  <c r="G686" i="2" s="1"/>
  <c r="N685" i="2"/>
  <c r="J685" i="2"/>
  <c r="H685" i="2"/>
  <c r="F685" i="2"/>
  <c r="N684" i="2"/>
  <c r="J684" i="2"/>
  <c r="H684" i="2"/>
  <c r="F684" i="2"/>
  <c r="G684" i="2" s="1"/>
  <c r="N683" i="2"/>
  <c r="J683" i="2"/>
  <c r="H683" i="2"/>
  <c r="F683" i="2"/>
  <c r="N682" i="2"/>
  <c r="J682" i="2"/>
  <c r="H682" i="2"/>
  <c r="F682" i="2"/>
  <c r="G682" i="2" s="1"/>
  <c r="N681" i="2"/>
  <c r="J681" i="2"/>
  <c r="H681" i="2"/>
  <c r="F681" i="2"/>
  <c r="N680" i="2"/>
  <c r="J680" i="2"/>
  <c r="H680" i="2"/>
  <c r="F680" i="2"/>
  <c r="G680" i="2" s="1"/>
  <c r="N679" i="2"/>
  <c r="J679" i="2"/>
  <c r="I679" i="2"/>
  <c r="H679" i="2"/>
  <c r="F679" i="2"/>
  <c r="G679" i="2" s="1"/>
  <c r="N678" i="2"/>
  <c r="J678" i="2"/>
  <c r="I678" i="2"/>
  <c r="H678" i="2"/>
  <c r="F678" i="2"/>
  <c r="G678" i="2" s="1"/>
  <c r="N677" i="2"/>
  <c r="J677" i="2"/>
  <c r="I677" i="2"/>
  <c r="H677" i="2"/>
  <c r="F677" i="2"/>
  <c r="N676" i="2"/>
  <c r="J676" i="2"/>
  <c r="I676" i="2"/>
  <c r="H676" i="2"/>
  <c r="F676" i="2"/>
  <c r="N675" i="2"/>
  <c r="J675" i="2"/>
  <c r="I675" i="2"/>
  <c r="H675" i="2"/>
  <c r="F675" i="2"/>
  <c r="G675" i="2" s="1"/>
  <c r="N674" i="2"/>
  <c r="J674" i="2"/>
  <c r="I674" i="2"/>
  <c r="H674" i="2"/>
  <c r="F674" i="2"/>
  <c r="G674" i="2" s="1"/>
  <c r="N673" i="2"/>
  <c r="J673" i="2"/>
  <c r="I673" i="2"/>
  <c r="H673" i="2"/>
  <c r="F673" i="2"/>
  <c r="N672" i="2"/>
  <c r="J672" i="2"/>
  <c r="I672" i="2"/>
  <c r="H672" i="2"/>
  <c r="F672" i="2"/>
  <c r="N671" i="2"/>
  <c r="J671" i="2"/>
  <c r="I671" i="2"/>
  <c r="H671" i="2"/>
  <c r="F671" i="2"/>
  <c r="N670" i="2"/>
  <c r="J670" i="2"/>
  <c r="I670" i="2"/>
  <c r="H670" i="2"/>
  <c r="F670" i="2"/>
  <c r="N669" i="2"/>
  <c r="J669" i="2"/>
  <c r="I669" i="2"/>
  <c r="H669" i="2"/>
  <c r="F669" i="2"/>
  <c r="G669" i="2" s="1"/>
  <c r="N668" i="2"/>
  <c r="J668" i="2"/>
  <c r="I668" i="2"/>
  <c r="H668" i="2"/>
  <c r="F668" i="2"/>
  <c r="N667" i="2"/>
  <c r="J667" i="2"/>
  <c r="I667" i="2"/>
  <c r="H667" i="2"/>
  <c r="F667" i="2"/>
  <c r="G667" i="2" s="1"/>
  <c r="N666" i="2"/>
  <c r="J666" i="2"/>
  <c r="I666" i="2"/>
  <c r="H666" i="2"/>
  <c r="F666" i="2"/>
  <c r="G666" i="2" s="1"/>
  <c r="N665" i="2"/>
  <c r="J665" i="2"/>
  <c r="I665" i="2"/>
  <c r="H665" i="2"/>
  <c r="F665" i="2"/>
  <c r="N664" i="2"/>
  <c r="J664" i="2"/>
  <c r="I664" i="2"/>
  <c r="H664" i="2"/>
  <c r="F664" i="2"/>
  <c r="N663" i="2"/>
  <c r="J663" i="2"/>
  <c r="I663" i="2"/>
  <c r="H663" i="2"/>
  <c r="F663" i="2"/>
  <c r="N662" i="2"/>
  <c r="J662" i="2"/>
  <c r="I662" i="2"/>
  <c r="H662" i="2"/>
  <c r="F662" i="2"/>
  <c r="G662" i="2" s="1"/>
  <c r="N661" i="2"/>
  <c r="J661" i="2"/>
  <c r="I661" i="2"/>
  <c r="H661" i="2"/>
  <c r="F661" i="2"/>
  <c r="G661" i="2" s="1"/>
  <c r="N660" i="2"/>
  <c r="J660" i="2"/>
  <c r="I660" i="2"/>
  <c r="H660" i="2"/>
  <c r="F660" i="2"/>
  <c r="G660" i="2" s="1"/>
  <c r="N659" i="2"/>
  <c r="J659" i="2"/>
  <c r="I659" i="2"/>
  <c r="H659" i="2"/>
  <c r="F659" i="2"/>
  <c r="N658" i="2"/>
  <c r="J658" i="2"/>
  <c r="I658" i="2"/>
  <c r="H658" i="2"/>
  <c r="F658" i="2"/>
  <c r="G658" i="2" s="1"/>
  <c r="N657" i="2"/>
  <c r="J657" i="2"/>
  <c r="I657" i="2"/>
  <c r="H657" i="2"/>
  <c r="F657" i="2"/>
  <c r="N656" i="2"/>
  <c r="J656" i="2"/>
  <c r="I656" i="2"/>
  <c r="H656" i="2"/>
  <c r="F656" i="2"/>
  <c r="G656" i="2" s="1"/>
  <c r="N655" i="2"/>
  <c r="J655" i="2"/>
  <c r="I655" i="2"/>
  <c r="H655" i="2"/>
  <c r="F655" i="2"/>
  <c r="N654" i="2"/>
  <c r="J654" i="2"/>
  <c r="I654" i="2"/>
  <c r="H654" i="2"/>
  <c r="F654" i="2"/>
  <c r="G654" i="2" s="1"/>
  <c r="N653" i="2"/>
  <c r="J653" i="2"/>
  <c r="I653" i="2"/>
  <c r="H653" i="2"/>
  <c r="F653" i="2"/>
  <c r="N652" i="2"/>
  <c r="J652" i="2"/>
  <c r="I652" i="2"/>
  <c r="H652" i="2"/>
  <c r="F652" i="2"/>
  <c r="G652" i="2" s="1"/>
  <c r="N651" i="2"/>
  <c r="K651" i="2"/>
  <c r="J651" i="2"/>
  <c r="H651" i="2"/>
  <c r="F651" i="2"/>
  <c r="N650" i="2"/>
  <c r="K650" i="2"/>
  <c r="J650" i="2"/>
  <c r="H650" i="2"/>
  <c r="F650" i="2"/>
  <c r="G650" i="2" s="1"/>
  <c r="N649" i="2"/>
  <c r="K649" i="2"/>
  <c r="J649" i="2"/>
  <c r="H649" i="2"/>
  <c r="F649" i="2"/>
  <c r="G649" i="2" s="1"/>
  <c r="N648" i="2"/>
  <c r="K648" i="2"/>
  <c r="J648" i="2"/>
  <c r="H648" i="2"/>
  <c r="F648" i="2"/>
  <c r="N647" i="2"/>
  <c r="K647" i="2"/>
  <c r="J647" i="2"/>
  <c r="H647" i="2"/>
  <c r="F647" i="2"/>
  <c r="G647" i="2" s="1"/>
  <c r="N646" i="2"/>
  <c r="K646" i="2"/>
  <c r="J646" i="2"/>
  <c r="H646" i="2"/>
  <c r="F646" i="2"/>
  <c r="N645" i="2"/>
  <c r="K645" i="2"/>
  <c r="J645" i="2"/>
  <c r="H645" i="2"/>
  <c r="F645" i="2"/>
  <c r="N644" i="2"/>
  <c r="K644" i="2"/>
  <c r="J644" i="2"/>
  <c r="H644" i="2"/>
  <c r="F644" i="2"/>
  <c r="N643" i="2"/>
  <c r="K643" i="2"/>
  <c r="J643" i="2"/>
  <c r="H643" i="2"/>
  <c r="F643" i="2"/>
  <c r="N642" i="2"/>
  <c r="K642" i="2"/>
  <c r="J642" i="2"/>
  <c r="H642" i="2"/>
  <c r="F642" i="2"/>
  <c r="N641" i="2"/>
  <c r="K641" i="2"/>
  <c r="J641" i="2"/>
  <c r="H641" i="2"/>
  <c r="F641" i="2"/>
  <c r="G641" i="2" s="1"/>
  <c r="N640" i="2"/>
  <c r="K640" i="2"/>
  <c r="J640" i="2"/>
  <c r="H640" i="2"/>
  <c r="F640" i="2"/>
  <c r="G640" i="2" s="1"/>
  <c r="N639" i="2"/>
  <c r="K639" i="2"/>
  <c r="J639" i="2"/>
  <c r="H639" i="2"/>
  <c r="F639" i="2"/>
  <c r="N638" i="2"/>
  <c r="K638" i="2"/>
  <c r="J638" i="2"/>
  <c r="H638" i="2"/>
  <c r="F638" i="2"/>
  <c r="G638" i="2" s="1"/>
  <c r="N637" i="2"/>
  <c r="J637" i="2"/>
  <c r="H637" i="2"/>
  <c r="F637" i="2"/>
  <c r="G637" i="2" s="1"/>
  <c r="N636" i="2"/>
  <c r="J636" i="2"/>
  <c r="H636" i="2"/>
  <c r="F636" i="2"/>
  <c r="G636" i="2" s="1"/>
  <c r="N635" i="2"/>
  <c r="J635" i="2"/>
  <c r="H635" i="2"/>
  <c r="F635" i="2"/>
  <c r="G635" i="2" s="1"/>
  <c r="N634" i="2"/>
  <c r="J634" i="2"/>
  <c r="H634" i="2"/>
  <c r="F634" i="2"/>
  <c r="G634" i="2" s="1"/>
  <c r="N633" i="2"/>
  <c r="J633" i="2"/>
  <c r="H633" i="2"/>
  <c r="F633" i="2"/>
  <c r="G633" i="2" s="1"/>
  <c r="N632" i="2"/>
  <c r="J632" i="2"/>
  <c r="H632" i="2"/>
  <c r="F632" i="2"/>
  <c r="G632" i="2" s="1"/>
  <c r="N631" i="2"/>
  <c r="J631" i="2"/>
  <c r="H631" i="2"/>
  <c r="F631" i="2"/>
  <c r="N630" i="2"/>
  <c r="J630" i="2"/>
  <c r="H630" i="2"/>
  <c r="F630" i="2"/>
  <c r="G630" i="2" s="1"/>
  <c r="N629" i="2"/>
  <c r="J629" i="2"/>
  <c r="H629" i="2"/>
  <c r="F629" i="2"/>
  <c r="G629" i="2" s="1"/>
  <c r="N628" i="2"/>
  <c r="J628" i="2"/>
  <c r="H628" i="2"/>
  <c r="F628" i="2"/>
  <c r="N627" i="2"/>
  <c r="J627" i="2"/>
  <c r="H627" i="2"/>
  <c r="F627" i="2"/>
  <c r="N626" i="2"/>
  <c r="J626" i="2"/>
  <c r="H626" i="2"/>
  <c r="F626" i="2"/>
  <c r="N625" i="2"/>
  <c r="J625" i="2"/>
  <c r="H625" i="2"/>
  <c r="F625" i="2"/>
  <c r="G625" i="2" s="1"/>
  <c r="N624" i="2"/>
  <c r="J624" i="2"/>
  <c r="H624" i="2"/>
  <c r="F624" i="2"/>
  <c r="N623" i="2"/>
  <c r="J623" i="2"/>
  <c r="I623" i="2"/>
  <c r="H623" i="2"/>
  <c r="F623" i="2"/>
  <c r="G623" i="2" s="1"/>
  <c r="N622" i="2"/>
  <c r="J622" i="2"/>
  <c r="I622" i="2"/>
  <c r="H622" i="2"/>
  <c r="F622" i="2"/>
  <c r="N621" i="2"/>
  <c r="J621" i="2"/>
  <c r="I621" i="2"/>
  <c r="H621" i="2"/>
  <c r="F621" i="2"/>
  <c r="N620" i="2"/>
  <c r="J620" i="2"/>
  <c r="I620" i="2"/>
  <c r="H620" i="2"/>
  <c r="F620" i="2"/>
  <c r="G620" i="2" s="1"/>
  <c r="N619" i="2"/>
  <c r="J619" i="2"/>
  <c r="I619" i="2"/>
  <c r="H619" i="2"/>
  <c r="F619" i="2"/>
  <c r="N618" i="2"/>
  <c r="J618" i="2"/>
  <c r="I618" i="2"/>
  <c r="H618" i="2"/>
  <c r="F618" i="2"/>
  <c r="G618" i="2" s="1"/>
  <c r="N617" i="2"/>
  <c r="J617" i="2"/>
  <c r="I617" i="2"/>
  <c r="H617" i="2"/>
  <c r="F617" i="2"/>
  <c r="G617" i="2" s="1"/>
  <c r="N616" i="2"/>
  <c r="J616" i="2"/>
  <c r="I616" i="2"/>
  <c r="H616" i="2"/>
  <c r="F616" i="2"/>
  <c r="N615" i="2"/>
  <c r="J615" i="2"/>
  <c r="I615" i="2"/>
  <c r="H615" i="2"/>
  <c r="F615" i="2"/>
  <c r="G615" i="2" s="1"/>
  <c r="N614" i="2"/>
  <c r="J614" i="2"/>
  <c r="I614" i="2"/>
  <c r="H614" i="2"/>
  <c r="F614" i="2"/>
  <c r="N613" i="2"/>
  <c r="J613" i="2"/>
  <c r="I613" i="2"/>
  <c r="H613" i="2"/>
  <c r="F613" i="2"/>
  <c r="G613" i="2" s="1"/>
  <c r="N612" i="2"/>
  <c r="J612" i="2"/>
  <c r="I612" i="2"/>
  <c r="H612" i="2"/>
  <c r="F612" i="2"/>
  <c r="N611" i="2"/>
  <c r="J611" i="2"/>
  <c r="I611" i="2"/>
  <c r="H611" i="2"/>
  <c r="F611" i="2"/>
  <c r="G611" i="2" s="1"/>
  <c r="N610" i="2"/>
  <c r="J610" i="2"/>
  <c r="I610" i="2"/>
  <c r="H610" i="2"/>
  <c r="F610" i="2"/>
  <c r="G610" i="2" s="1"/>
  <c r="N609" i="2"/>
  <c r="J609" i="2"/>
  <c r="I609" i="2"/>
  <c r="H609" i="2"/>
  <c r="F609" i="2"/>
  <c r="N608" i="2"/>
  <c r="J608" i="2"/>
  <c r="I608" i="2"/>
  <c r="H608" i="2"/>
  <c r="F608" i="2"/>
  <c r="G608" i="2" s="1"/>
  <c r="N607" i="2"/>
  <c r="J607" i="2"/>
  <c r="I607" i="2"/>
  <c r="H607" i="2"/>
  <c r="F607" i="2"/>
  <c r="N606" i="2"/>
  <c r="J606" i="2"/>
  <c r="I606" i="2"/>
  <c r="H606" i="2"/>
  <c r="F606" i="2"/>
  <c r="N605" i="2"/>
  <c r="J605" i="2"/>
  <c r="I605" i="2"/>
  <c r="H605" i="2"/>
  <c r="F605" i="2"/>
  <c r="G605" i="2" s="1"/>
  <c r="N604" i="2"/>
  <c r="J604" i="2"/>
  <c r="I604" i="2"/>
  <c r="H604" i="2"/>
  <c r="F604" i="2"/>
  <c r="G604" i="2" s="1"/>
  <c r="N603" i="2"/>
  <c r="J603" i="2"/>
  <c r="I603" i="2"/>
  <c r="H603" i="2"/>
  <c r="F603" i="2"/>
  <c r="G603" i="2" s="1"/>
  <c r="N602" i="2"/>
  <c r="J602" i="2"/>
  <c r="I602" i="2"/>
  <c r="H602" i="2"/>
  <c r="F602" i="2"/>
  <c r="N601" i="2"/>
  <c r="J601" i="2"/>
  <c r="I601" i="2"/>
  <c r="H601" i="2"/>
  <c r="F601" i="2"/>
  <c r="G601" i="2" s="1"/>
  <c r="N600" i="2"/>
  <c r="J600" i="2"/>
  <c r="I600" i="2"/>
  <c r="H600" i="2"/>
  <c r="F600" i="2"/>
  <c r="N599" i="2"/>
  <c r="J599" i="2"/>
  <c r="I599" i="2"/>
  <c r="H599" i="2"/>
  <c r="F599" i="2"/>
  <c r="G599" i="2" s="1"/>
  <c r="N598" i="2"/>
  <c r="J598" i="2"/>
  <c r="I598" i="2"/>
  <c r="H598" i="2"/>
  <c r="F598" i="2"/>
  <c r="G598" i="2" s="1"/>
  <c r="N597" i="2"/>
  <c r="J597" i="2"/>
  <c r="I597" i="2"/>
  <c r="H597" i="2"/>
  <c r="F597" i="2"/>
  <c r="G597" i="2" s="1"/>
  <c r="N596" i="2"/>
  <c r="J596" i="2"/>
  <c r="I596" i="2"/>
  <c r="H596" i="2"/>
  <c r="F596" i="2"/>
  <c r="N595" i="2"/>
  <c r="K595" i="2"/>
  <c r="J595" i="2"/>
  <c r="H595" i="2"/>
  <c r="F595" i="2"/>
  <c r="N594" i="2"/>
  <c r="K594" i="2"/>
  <c r="J594" i="2"/>
  <c r="H594" i="2"/>
  <c r="F594" i="2"/>
  <c r="G594" i="2" s="1"/>
  <c r="N593" i="2"/>
  <c r="K593" i="2"/>
  <c r="J593" i="2"/>
  <c r="H593" i="2"/>
  <c r="F593" i="2"/>
  <c r="N592" i="2"/>
  <c r="K592" i="2"/>
  <c r="J592" i="2"/>
  <c r="H592" i="2"/>
  <c r="F592" i="2"/>
  <c r="G592" i="2" s="1"/>
  <c r="N591" i="2"/>
  <c r="K591" i="2"/>
  <c r="J591" i="2"/>
  <c r="H591" i="2"/>
  <c r="F591" i="2"/>
  <c r="G591" i="2" s="1"/>
  <c r="N590" i="2"/>
  <c r="K590" i="2"/>
  <c r="J590" i="2"/>
  <c r="H590" i="2"/>
  <c r="F590" i="2"/>
  <c r="G590" i="2" s="1"/>
  <c r="N589" i="2"/>
  <c r="K589" i="2"/>
  <c r="J589" i="2"/>
  <c r="H589" i="2"/>
  <c r="F589" i="2"/>
  <c r="N588" i="2"/>
  <c r="K588" i="2"/>
  <c r="J588" i="2"/>
  <c r="H588" i="2"/>
  <c r="F588" i="2"/>
  <c r="N587" i="2"/>
  <c r="K587" i="2"/>
  <c r="J587" i="2"/>
  <c r="H587" i="2"/>
  <c r="F587" i="2"/>
  <c r="G587" i="2" s="1"/>
  <c r="N586" i="2"/>
  <c r="K586" i="2"/>
  <c r="J586" i="2"/>
  <c r="H586" i="2"/>
  <c r="F586" i="2"/>
  <c r="G586" i="2" s="1"/>
  <c r="N585" i="2"/>
  <c r="K585" i="2"/>
  <c r="J585" i="2"/>
  <c r="H585" i="2"/>
  <c r="F585" i="2"/>
  <c r="G585" i="2" s="1"/>
  <c r="N584" i="2"/>
  <c r="K584" i="2"/>
  <c r="J584" i="2"/>
  <c r="H584" i="2"/>
  <c r="F584" i="2"/>
  <c r="N583" i="2"/>
  <c r="K583" i="2"/>
  <c r="J583" i="2"/>
  <c r="H583" i="2"/>
  <c r="F583" i="2"/>
  <c r="G583" i="2" s="1"/>
  <c r="N582" i="2"/>
  <c r="K582" i="2"/>
  <c r="J582" i="2"/>
  <c r="H582" i="2"/>
  <c r="F582" i="2"/>
  <c r="G582" i="2" s="1"/>
  <c r="N581" i="2"/>
  <c r="J581" i="2"/>
  <c r="H581" i="2"/>
  <c r="F581" i="2"/>
  <c r="N580" i="2"/>
  <c r="J580" i="2"/>
  <c r="H580" i="2"/>
  <c r="F580" i="2"/>
  <c r="G580" i="2" s="1"/>
  <c r="N579" i="2"/>
  <c r="J579" i="2"/>
  <c r="H579" i="2"/>
  <c r="F579" i="2"/>
  <c r="N578" i="2"/>
  <c r="J578" i="2"/>
  <c r="H578" i="2"/>
  <c r="F578" i="2"/>
  <c r="G578" i="2" s="1"/>
  <c r="N577" i="2"/>
  <c r="J577" i="2"/>
  <c r="H577" i="2"/>
  <c r="F577" i="2"/>
  <c r="G577" i="2" s="1"/>
  <c r="N576" i="2"/>
  <c r="J576" i="2"/>
  <c r="H576" i="2"/>
  <c r="F576" i="2"/>
  <c r="N575" i="2"/>
  <c r="J575" i="2"/>
  <c r="H575" i="2"/>
  <c r="F575" i="2"/>
  <c r="G575" i="2" s="1"/>
  <c r="N574" i="2"/>
  <c r="J574" i="2"/>
  <c r="H574" i="2"/>
  <c r="F574" i="2"/>
  <c r="G574" i="2" s="1"/>
  <c r="N573" i="2"/>
  <c r="J573" i="2"/>
  <c r="H573" i="2"/>
  <c r="F573" i="2"/>
  <c r="G573" i="2" s="1"/>
  <c r="N572" i="2"/>
  <c r="J572" i="2"/>
  <c r="H572" i="2"/>
  <c r="F572" i="2"/>
  <c r="G572" i="2" s="1"/>
  <c r="N571" i="2"/>
  <c r="J571" i="2"/>
  <c r="H571" i="2"/>
  <c r="F571" i="2"/>
  <c r="N570" i="2"/>
  <c r="J570" i="2"/>
  <c r="H570" i="2"/>
  <c r="F570" i="2"/>
  <c r="N569" i="2"/>
  <c r="J569" i="2"/>
  <c r="H569" i="2"/>
  <c r="F569" i="2"/>
  <c r="G569" i="2" s="1"/>
  <c r="N568" i="2"/>
  <c r="J568" i="2"/>
  <c r="H568" i="2"/>
  <c r="F568" i="2"/>
  <c r="G568" i="2" s="1"/>
  <c r="N567" i="2"/>
  <c r="J567" i="2"/>
  <c r="I567" i="2"/>
  <c r="H567" i="2"/>
  <c r="F567" i="2"/>
  <c r="G567" i="2" s="1"/>
  <c r="N566" i="2"/>
  <c r="J566" i="2"/>
  <c r="I566" i="2"/>
  <c r="H566" i="2"/>
  <c r="F566" i="2"/>
  <c r="G566" i="2" s="1"/>
  <c r="N565" i="2"/>
  <c r="J565" i="2"/>
  <c r="I565" i="2"/>
  <c r="H565" i="2"/>
  <c r="F565" i="2"/>
  <c r="G565" i="2" s="1"/>
  <c r="N564" i="2"/>
  <c r="J564" i="2"/>
  <c r="I564" i="2"/>
  <c r="H564" i="2"/>
  <c r="F564" i="2"/>
  <c r="G564" i="2" s="1"/>
  <c r="N563" i="2"/>
  <c r="J563" i="2"/>
  <c r="I563" i="2"/>
  <c r="H563" i="2"/>
  <c r="F563" i="2"/>
  <c r="G563" i="2" s="1"/>
  <c r="N562" i="2"/>
  <c r="J562" i="2"/>
  <c r="I562" i="2"/>
  <c r="H562" i="2"/>
  <c r="F562" i="2"/>
  <c r="G562" i="2" s="1"/>
  <c r="N561" i="2"/>
  <c r="J561" i="2"/>
  <c r="I561" i="2"/>
  <c r="H561" i="2"/>
  <c r="F561" i="2"/>
  <c r="N560" i="2"/>
  <c r="J560" i="2"/>
  <c r="I560" i="2"/>
  <c r="H560" i="2"/>
  <c r="F560" i="2"/>
  <c r="N559" i="2"/>
  <c r="J559" i="2"/>
  <c r="I559" i="2"/>
  <c r="H559" i="2"/>
  <c r="F559" i="2"/>
  <c r="G559" i="2" s="1"/>
  <c r="N558" i="2"/>
  <c r="J558" i="2"/>
  <c r="I558" i="2"/>
  <c r="H558" i="2"/>
  <c r="F558" i="2"/>
  <c r="N557" i="2"/>
  <c r="J557" i="2"/>
  <c r="I557" i="2"/>
  <c r="H557" i="2"/>
  <c r="F557" i="2"/>
  <c r="N556" i="2"/>
  <c r="J556" i="2"/>
  <c r="I556" i="2"/>
  <c r="H556" i="2"/>
  <c r="F556" i="2"/>
  <c r="N555" i="2"/>
  <c r="J555" i="2"/>
  <c r="I555" i="2"/>
  <c r="H555" i="2"/>
  <c r="F555" i="2"/>
  <c r="N554" i="2"/>
  <c r="J554" i="2"/>
  <c r="I554" i="2"/>
  <c r="H554" i="2"/>
  <c r="F554" i="2"/>
  <c r="G554" i="2" s="1"/>
  <c r="N553" i="2"/>
  <c r="J553" i="2"/>
  <c r="I553" i="2"/>
  <c r="H553" i="2"/>
  <c r="F553" i="2"/>
  <c r="N552" i="2"/>
  <c r="J552" i="2"/>
  <c r="I552" i="2"/>
  <c r="H552" i="2"/>
  <c r="F552" i="2"/>
  <c r="N551" i="2"/>
  <c r="J551" i="2"/>
  <c r="I551" i="2"/>
  <c r="H551" i="2"/>
  <c r="F551" i="2"/>
  <c r="N550" i="2"/>
  <c r="J550" i="2"/>
  <c r="I550" i="2"/>
  <c r="H550" i="2"/>
  <c r="F550" i="2"/>
  <c r="G550" i="2" s="1"/>
  <c r="N549" i="2"/>
  <c r="J549" i="2"/>
  <c r="I549" i="2"/>
  <c r="H549" i="2"/>
  <c r="F549" i="2"/>
  <c r="G549" i="2" s="1"/>
  <c r="N548" i="2"/>
  <c r="J548" i="2"/>
  <c r="I548" i="2"/>
  <c r="H548" i="2"/>
  <c r="F548" i="2"/>
  <c r="N547" i="2"/>
  <c r="J547" i="2"/>
  <c r="I547" i="2"/>
  <c r="H547" i="2"/>
  <c r="F547" i="2"/>
  <c r="G547" i="2" s="1"/>
  <c r="N546" i="2"/>
  <c r="J546" i="2"/>
  <c r="I546" i="2"/>
  <c r="H546" i="2"/>
  <c r="F546" i="2"/>
  <c r="G546" i="2" s="1"/>
  <c r="N545" i="2"/>
  <c r="J545" i="2"/>
  <c r="I545" i="2"/>
  <c r="H545" i="2"/>
  <c r="F545" i="2"/>
  <c r="G545" i="2" s="1"/>
  <c r="N544" i="2"/>
  <c r="J544" i="2"/>
  <c r="I544" i="2"/>
  <c r="H544" i="2"/>
  <c r="F544" i="2"/>
  <c r="N543" i="2"/>
  <c r="J543" i="2"/>
  <c r="I543" i="2"/>
  <c r="H543" i="2"/>
  <c r="F543" i="2"/>
  <c r="N542" i="2"/>
  <c r="J542" i="2"/>
  <c r="I542" i="2"/>
  <c r="H542" i="2"/>
  <c r="F542" i="2"/>
  <c r="G542" i="2" s="1"/>
  <c r="N541" i="2"/>
  <c r="J541" i="2"/>
  <c r="I541" i="2"/>
  <c r="H541" i="2"/>
  <c r="F541" i="2"/>
  <c r="G541" i="2" s="1"/>
  <c r="N540" i="2"/>
  <c r="J540" i="2"/>
  <c r="I540" i="2"/>
  <c r="H540" i="2"/>
  <c r="F540" i="2"/>
  <c r="N539" i="2"/>
  <c r="K539" i="2"/>
  <c r="J539" i="2"/>
  <c r="H539" i="2"/>
  <c r="F539" i="2"/>
  <c r="G539" i="2" s="1"/>
  <c r="N538" i="2"/>
  <c r="K538" i="2"/>
  <c r="J538" i="2"/>
  <c r="H538" i="2"/>
  <c r="F538" i="2"/>
  <c r="G538" i="2" s="1"/>
  <c r="N537" i="2"/>
  <c r="K537" i="2"/>
  <c r="J537" i="2"/>
  <c r="H537" i="2"/>
  <c r="F537" i="2"/>
  <c r="N536" i="2"/>
  <c r="K536" i="2"/>
  <c r="J536" i="2"/>
  <c r="H536" i="2"/>
  <c r="F536" i="2"/>
  <c r="G536" i="2" s="1"/>
  <c r="N535" i="2"/>
  <c r="K535" i="2"/>
  <c r="J535" i="2"/>
  <c r="H535" i="2"/>
  <c r="F535" i="2"/>
  <c r="N534" i="2"/>
  <c r="K534" i="2"/>
  <c r="J534" i="2"/>
  <c r="H534" i="2"/>
  <c r="F534" i="2"/>
  <c r="N533" i="2"/>
  <c r="K533" i="2"/>
  <c r="J533" i="2"/>
  <c r="H533" i="2"/>
  <c r="F533" i="2"/>
  <c r="G533" i="2" s="1"/>
  <c r="N532" i="2"/>
  <c r="K532" i="2"/>
  <c r="J532" i="2"/>
  <c r="H532" i="2"/>
  <c r="F532" i="2"/>
  <c r="G532" i="2" s="1"/>
  <c r="N531" i="2"/>
  <c r="K531" i="2"/>
  <c r="J531" i="2"/>
  <c r="H531" i="2"/>
  <c r="F531" i="2"/>
  <c r="G531" i="2" s="1"/>
  <c r="N530" i="2"/>
  <c r="K530" i="2"/>
  <c r="J530" i="2"/>
  <c r="H530" i="2"/>
  <c r="F530" i="2"/>
  <c r="G530" i="2" s="1"/>
  <c r="N529" i="2"/>
  <c r="K529" i="2"/>
  <c r="J529" i="2"/>
  <c r="H529" i="2"/>
  <c r="F529" i="2"/>
  <c r="G529" i="2" s="1"/>
  <c r="N528" i="2"/>
  <c r="K528" i="2"/>
  <c r="J528" i="2"/>
  <c r="H528" i="2"/>
  <c r="F528" i="2"/>
  <c r="G528" i="2" s="1"/>
  <c r="N527" i="2"/>
  <c r="K527" i="2"/>
  <c r="J527" i="2"/>
  <c r="H527" i="2"/>
  <c r="F527" i="2"/>
  <c r="N526" i="2"/>
  <c r="K526" i="2"/>
  <c r="J526" i="2"/>
  <c r="H526" i="2"/>
  <c r="F526" i="2"/>
  <c r="N525" i="2"/>
  <c r="J525" i="2"/>
  <c r="H525" i="2"/>
  <c r="F525" i="2"/>
  <c r="G525" i="2" s="1"/>
  <c r="N524" i="2"/>
  <c r="J524" i="2"/>
  <c r="H524" i="2"/>
  <c r="F524" i="2"/>
  <c r="N523" i="2"/>
  <c r="J523" i="2"/>
  <c r="H523" i="2"/>
  <c r="F523" i="2"/>
  <c r="G523" i="2" s="1"/>
  <c r="N522" i="2"/>
  <c r="J522" i="2"/>
  <c r="H522" i="2"/>
  <c r="F522" i="2"/>
  <c r="G522" i="2" s="1"/>
  <c r="N521" i="2"/>
  <c r="J521" i="2"/>
  <c r="H521" i="2"/>
  <c r="F521" i="2"/>
  <c r="G521" i="2" s="1"/>
  <c r="N520" i="2"/>
  <c r="J520" i="2"/>
  <c r="H520" i="2"/>
  <c r="F520" i="2"/>
  <c r="G520" i="2" s="1"/>
  <c r="N519" i="2"/>
  <c r="J519" i="2"/>
  <c r="H519" i="2"/>
  <c r="F519" i="2"/>
  <c r="G519" i="2" s="1"/>
  <c r="N518" i="2"/>
  <c r="J518" i="2"/>
  <c r="H518" i="2"/>
  <c r="F518" i="2"/>
  <c r="N517" i="2"/>
  <c r="J517" i="2"/>
  <c r="H517" i="2"/>
  <c r="F517" i="2"/>
  <c r="N516" i="2"/>
  <c r="J516" i="2"/>
  <c r="H516" i="2"/>
  <c r="F516" i="2"/>
  <c r="G516" i="2" s="1"/>
  <c r="N515" i="2"/>
  <c r="J515" i="2"/>
  <c r="H515" i="2"/>
  <c r="F515" i="2"/>
  <c r="G515" i="2" s="1"/>
  <c r="N514" i="2"/>
  <c r="J514" i="2"/>
  <c r="H514" i="2"/>
  <c r="F514" i="2"/>
  <c r="G514" i="2" s="1"/>
  <c r="N513" i="2"/>
  <c r="J513" i="2"/>
  <c r="H513" i="2"/>
  <c r="F513" i="2"/>
  <c r="G513" i="2" s="1"/>
  <c r="N512" i="2"/>
  <c r="J512" i="2"/>
  <c r="H512" i="2"/>
  <c r="F512" i="2"/>
  <c r="G512" i="2" s="1"/>
  <c r="N511" i="2"/>
  <c r="J511" i="2"/>
  <c r="I511" i="2"/>
  <c r="H511" i="2"/>
  <c r="F511" i="2"/>
  <c r="N510" i="2"/>
  <c r="J510" i="2"/>
  <c r="I510" i="2"/>
  <c r="H510" i="2"/>
  <c r="F510" i="2"/>
  <c r="N509" i="2"/>
  <c r="J509" i="2"/>
  <c r="I509" i="2"/>
  <c r="H509" i="2"/>
  <c r="F509" i="2"/>
  <c r="G509" i="2" s="1"/>
  <c r="N508" i="2"/>
  <c r="J508" i="2"/>
  <c r="I508" i="2"/>
  <c r="H508" i="2"/>
  <c r="F508" i="2"/>
  <c r="N507" i="2"/>
  <c r="J507" i="2"/>
  <c r="I507" i="2"/>
  <c r="H507" i="2"/>
  <c r="F507" i="2"/>
  <c r="N506" i="2"/>
  <c r="J506" i="2"/>
  <c r="I506" i="2"/>
  <c r="H506" i="2"/>
  <c r="F506" i="2"/>
  <c r="N505" i="2"/>
  <c r="J505" i="2"/>
  <c r="I505" i="2"/>
  <c r="H505" i="2"/>
  <c r="F505" i="2"/>
  <c r="N504" i="2"/>
  <c r="J504" i="2"/>
  <c r="I504" i="2"/>
  <c r="H504" i="2"/>
  <c r="F504" i="2"/>
  <c r="G504" i="2" s="1"/>
  <c r="N503" i="2"/>
  <c r="J503" i="2"/>
  <c r="I503" i="2"/>
  <c r="H503" i="2"/>
  <c r="F503" i="2"/>
  <c r="G503" i="2" s="1"/>
  <c r="N502" i="2"/>
  <c r="J502" i="2"/>
  <c r="I502" i="2"/>
  <c r="H502" i="2"/>
  <c r="F502" i="2"/>
  <c r="G502" i="2" s="1"/>
  <c r="N501" i="2"/>
  <c r="J501" i="2"/>
  <c r="I501" i="2"/>
  <c r="H501" i="2"/>
  <c r="F501" i="2"/>
  <c r="N500" i="2"/>
  <c r="J500" i="2"/>
  <c r="I500" i="2"/>
  <c r="H500" i="2"/>
  <c r="F500" i="2"/>
  <c r="G500" i="2" s="1"/>
  <c r="N499" i="2"/>
  <c r="J499" i="2"/>
  <c r="I499" i="2"/>
  <c r="H499" i="2"/>
  <c r="F499" i="2"/>
  <c r="N498" i="2"/>
  <c r="J498" i="2"/>
  <c r="I498" i="2"/>
  <c r="H498" i="2"/>
  <c r="F498" i="2"/>
  <c r="N497" i="2"/>
  <c r="J497" i="2"/>
  <c r="I497" i="2"/>
  <c r="H497" i="2"/>
  <c r="F497" i="2"/>
  <c r="N496" i="2"/>
  <c r="J496" i="2"/>
  <c r="I496" i="2"/>
  <c r="H496" i="2"/>
  <c r="F496" i="2"/>
  <c r="G496" i="2" s="1"/>
  <c r="N495" i="2"/>
  <c r="J495" i="2"/>
  <c r="I495" i="2"/>
  <c r="H495" i="2"/>
  <c r="F495" i="2"/>
  <c r="G495" i="2" s="1"/>
  <c r="N494" i="2"/>
  <c r="J494" i="2"/>
  <c r="I494" i="2"/>
  <c r="H494" i="2"/>
  <c r="F494" i="2"/>
  <c r="N493" i="2"/>
  <c r="J493" i="2"/>
  <c r="I493" i="2"/>
  <c r="H493" i="2"/>
  <c r="F493" i="2"/>
  <c r="N492" i="2"/>
  <c r="J492" i="2"/>
  <c r="I492" i="2"/>
  <c r="H492" i="2"/>
  <c r="F492" i="2"/>
  <c r="N491" i="2"/>
  <c r="J491" i="2"/>
  <c r="I491" i="2"/>
  <c r="H491" i="2"/>
  <c r="F491" i="2"/>
  <c r="G491" i="2" s="1"/>
  <c r="N490" i="2"/>
  <c r="J490" i="2"/>
  <c r="I490" i="2"/>
  <c r="H490" i="2"/>
  <c r="F490" i="2"/>
  <c r="N489" i="2"/>
  <c r="J489" i="2"/>
  <c r="I489" i="2"/>
  <c r="H489" i="2"/>
  <c r="F489" i="2"/>
  <c r="G489" i="2" s="1"/>
  <c r="N488" i="2"/>
  <c r="J488" i="2"/>
  <c r="I488" i="2"/>
  <c r="H488" i="2"/>
  <c r="F488" i="2"/>
  <c r="G488" i="2" s="1"/>
  <c r="N487" i="2"/>
  <c r="J487" i="2"/>
  <c r="I487" i="2"/>
  <c r="H487" i="2"/>
  <c r="F487" i="2"/>
  <c r="N486" i="2"/>
  <c r="J486" i="2"/>
  <c r="I486" i="2"/>
  <c r="H486" i="2"/>
  <c r="F486" i="2"/>
  <c r="G486" i="2" s="1"/>
  <c r="N485" i="2"/>
  <c r="J485" i="2"/>
  <c r="I485" i="2"/>
  <c r="H485" i="2"/>
  <c r="F485" i="2"/>
  <c r="N484" i="2"/>
  <c r="J484" i="2"/>
  <c r="I484" i="2"/>
  <c r="H484" i="2"/>
  <c r="F484" i="2"/>
  <c r="G484" i="2" s="1"/>
  <c r="N483" i="2"/>
  <c r="K483" i="2"/>
  <c r="J483" i="2"/>
  <c r="H483" i="2"/>
  <c r="F483" i="2"/>
  <c r="N482" i="2"/>
  <c r="K482" i="2"/>
  <c r="J482" i="2"/>
  <c r="H482" i="2"/>
  <c r="F482" i="2"/>
  <c r="G482" i="2" s="1"/>
  <c r="N481" i="2"/>
  <c r="K481" i="2"/>
  <c r="J481" i="2"/>
  <c r="H481" i="2"/>
  <c r="F481" i="2"/>
  <c r="N480" i="2"/>
  <c r="K480" i="2"/>
  <c r="J480" i="2"/>
  <c r="H480" i="2"/>
  <c r="F480" i="2"/>
  <c r="N479" i="2"/>
  <c r="K479" i="2"/>
  <c r="J479" i="2"/>
  <c r="H479" i="2"/>
  <c r="F479" i="2"/>
  <c r="G479" i="2" s="1"/>
  <c r="N478" i="2"/>
  <c r="K478" i="2"/>
  <c r="J478" i="2"/>
  <c r="H478" i="2"/>
  <c r="F478" i="2"/>
  <c r="G478" i="2" s="1"/>
  <c r="N477" i="2"/>
  <c r="K477" i="2"/>
  <c r="J477" i="2"/>
  <c r="H477" i="2"/>
  <c r="F477" i="2"/>
  <c r="G477" i="2" s="1"/>
  <c r="N476" i="2"/>
  <c r="K476" i="2"/>
  <c r="J476" i="2"/>
  <c r="H476" i="2"/>
  <c r="F476" i="2"/>
  <c r="G476" i="2" s="1"/>
  <c r="N475" i="2"/>
  <c r="K475" i="2"/>
  <c r="J475" i="2"/>
  <c r="H475" i="2"/>
  <c r="F475" i="2"/>
  <c r="G475" i="2" s="1"/>
  <c r="N474" i="2"/>
  <c r="K474" i="2"/>
  <c r="J474" i="2"/>
  <c r="H474" i="2"/>
  <c r="F474" i="2"/>
  <c r="N473" i="2"/>
  <c r="K473" i="2"/>
  <c r="J473" i="2"/>
  <c r="H473" i="2"/>
  <c r="F473" i="2"/>
  <c r="G473" i="2" s="1"/>
  <c r="N472" i="2"/>
  <c r="K472" i="2"/>
  <c r="J472" i="2"/>
  <c r="H472" i="2"/>
  <c r="F472" i="2"/>
  <c r="N471" i="2"/>
  <c r="K471" i="2"/>
  <c r="J471" i="2"/>
  <c r="H471" i="2"/>
  <c r="F471" i="2"/>
  <c r="G471" i="2" s="1"/>
  <c r="N470" i="2"/>
  <c r="K470" i="2"/>
  <c r="J470" i="2"/>
  <c r="H470" i="2"/>
  <c r="F470" i="2"/>
  <c r="G470" i="2" s="1"/>
  <c r="N469" i="2"/>
  <c r="J469" i="2"/>
  <c r="H469" i="2"/>
  <c r="F469" i="2"/>
  <c r="N468" i="2"/>
  <c r="J468" i="2"/>
  <c r="H468" i="2"/>
  <c r="F468" i="2"/>
  <c r="G468" i="2" s="1"/>
  <c r="N467" i="2"/>
  <c r="J467" i="2"/>
  <c r="H467" i="2"/>
  <c r="F467" i="2"/>
  <c r="N466" i="2"/>
  <c r="J466" i="2"/>
  <c r="H466" i="2"/>
  <c r="F466" i="2"/>
  <c r="G466" i="2" s="1"/>
  <c r="N465" i="2"/>
  <c r="J465" i="2"/>
  <c r="H465" i="2"/>
  <c r="F465" i="2"/>
  <c r="N464" i="2"/>
  <c r="J464" i="2"/>
  <c r="H464" i="2"/>
  <c r="F464" i="2"/>
  <c r="N463" i="2"/>
  <c r="J463" i="2"/>
  <c r="H463" i="2"/>
  <c r="F463" i="2"/>
  <c r="G463" i="2" s="1"/>
  <c r="N462" i="2"/>
  <c r="J462" i="2"/>
  <c r="H462" i="2"/>
  <c r="F462" i="2"/>
  <c r="G462" i="2" s="1"/>
  <c r="N461" i="2"/>
  <c r="J461" i="2"/>
  <c r="H461" i="2"/>
  <c r="F461" i="2"/>
  <c r="G461" i="2" s="1"/>
  <c r="N460" i="2"/>
  <c r="J460" i="2"/>
  <c r="H460" i="2"/>
  <c r="F460" i="2"/>
  <c r="N459" i="2"/>
  <c r="J459" i="2"/>
  <c r="H459" i="2"/>
  <c r="F459" i="2"/>
  <c r="N458" i="2"/>
  <c r="J458" i="2"/>
  <c r="H458" i="2"/>
  <c r="F458" i="2"/>
  <c r="N457" i="2"/>
  <c r="J457" i="2"/>
  <c r="H457" i="2"/>
  <c r="F457" i="2"/>
  <c r="G457" i="2" s="1"/>
  <c r="N456" i="2"/>
  <c r="J456" i="2"/>
  <c r="H456" i="2"/>
  <c r="F456" i="2"/>
  <c r="G456" i="2" s="1"/>
  <c r="N455" i="2"/>
  <c r="J455" i="2"/>
  <c r="I455" i="2"/>
  <c r="H455" i="2"/>
  <c r="F455" i="2"/>
  <c r="G455" i="2" s="1"/>
  <c r="N454" i="2"/>
  <c r="J454" i="2"/>
  <c r="I454" i="2"/>
  <c r="H454" i="2"/>
  <c r="F454" i="2"/>
  <c r="G454" i="2" s="1"/>
  <c r="N453" i="2"/>
  <c r="J453" i="2"/>
  <c r="I453" i="2"/>
  <c r="H453" i="2"/>
  <c r="F453" i="2"/>
  <c r="G453" i="2" s="1"/>
  <c r="N452" i="2"/>
  <c r="J452" i="2"/>
  <c r="I452" i="2"/>
  <c r="H452" i="2"/>
  <c r="F452" i="2"/>
  <c r="G452" i="2" s="1"/>
  <c r="N451" i="2"/>
  <c r="J451" i="2"/>
  <c r="I451" i="2"/>
  <c r="H451" i="2"/>
  <c r="F451" i="2"/>
  <c r="G451" i="2" s="1"/>
  <c r="N450" i="2"/>
  <c r="J450" i="2"/>
  <c r="I450" i="2"/>
  <c r="H450" i="2"/>
  <c r="F450" i="2"/>
  <c r="G450" i="2" s="1"/>
  <c r="N449" i="2"/>
  <c r="J449" i="2"/>
  <c r="I449" i="2"/>
  <c r="H449" i="2"/>
  <c r="F449" i="2"/>
  <c r="N448" i="2"/>
  <c r="J448" i="2"/>
  <c r="I448" i="2"/>
  <c r="H448" i="2"/>
  <c r="F448" i="2"/>
  <c r="G448" i="2" s="1"/>
  <c r="N447" i="2"/>
  <c r="J447" i="2"/>
  <c r="I447" i="2"/>
  <c r="H447" i="2"/>
  <c r="F447" i="2"/>
  <c r="G447" i="2" s="1"/>
  <c r="N446" i="2"/>
  <c r="J446" i="2"/>
  <c r="I446" i="2"/>
  <c r="H446" i="2"/>
  <c r="F446" i="2"/>
  <c r="N445" i="2"/>
  <c r="J445" i="2"/>
  <c r="I445" i="2"/>
  <c r="H445" i="2"/>
  <c r="F445" i="2"/>
  <c r="N444" i="2"/>
  <c r="J444" i="2"/>
  <c r="I444" i="2"/>
  <c r="H444" i="2"/>
  <c r="F444" i="2"/>
  <c r="N443" i="2"/>
  <c r="J443" i="2"/>
  <c r="I443" i="2"/>
  <c r="H443" i="2"/>
  <c r="F443" i="2"/>
  <c r="G443" i="2" s="1"/>
  <c r="N442" i="2"/>
  <c r="J442" i="2"/>
  <c r="I442" i="2"/>
  <c r="H442" i="2"/>
  <c r="F442" i="2"/>
  <c r="N441" i="2"/>
  <c r="J441" i="2"/>
  <c r="I441" i="2"/>
  <c r="H441" i="2"/>
  <c r="F441" i="2"/>
  <c r="G441" i="2" s="1"/>
  <c r="N440" i="2"/>
  <c r="J440" i="2"/>
  <c r="I440" i="2"/>
  <c r="H440" i="2"/>
  <c r="F440" i="2"/>
  <c r="N439" i="2"/>
  <c r="J439" i="2"/>
  <c r="I439" i="2"/>
  <c r="H439" i="2"/>
  <c r="F439" i="2"/>
  <c r="N438" i="2"/>
  <c r="J438" i="2"/>
  <c r="I438" i="2"/>
  <c r="H438" i="2"/>
  <c r="F438" i="2"/>
  <c r="N437" i="2"/>
  <c r="J437" i="2"/>
  <c r="I437" i="2"/>
  <c r="H437" i="2"/>
  <c r="F437" i="2"/>
  <c r="G437" i="2" s="1"/>
  <c r="N436" i="2"/>
  <c r="J436" i="2"/>
  <c r="I436" i="2"/>
  <c r="H436" i="2"/>
  <c r="F436" i="2"/>
  <c r="N435" i="2"/>
  <c r="J435" i="2"/>
  <c r="I435" i="2"/>
  <c r="H435" i="2"/>
  <c r="F435" i="2"/>
  <c r="N434" i="2"/>
  <c r="J434" i="2"/>
  <c r="I434" i="2"/>
  <c r="H434" i="2"/>
  <c r="F434" i="2"/>
  <c r="G434" i="2" s="1"/>
  <c r="N433" i="2"/>
  <c r="J433" i="2"/>
  <c r="I433" i="2"/>
  <c r="H433" i="2"/>
  <c r="F433" i="2"/>
  <c r="G433" i="2" s="1"/>
  <c r="N432" i="2"/>
  <c r="J432" i="2"/>
  <c r="I432" i="2"/>
  <c r="H432" i="2"/>
  <c r="F432" i="2"/>
  <c r="N431" i="2"/>
  <c r="J431" i="2"/>
  <c r="I431" i="2"/>
  <c r="H431" i="2"/>
  <c r="F431" i="2"/>
  <c r="G431" i="2" s="1"/>
  <c r="N430" i="2"/>
  <c r="J430" i="2"/>
  <c r="I430" i="2"/>
  <c r="H430" i="2"/>
  <c r="F430" i="2"/>
  <c r="N429" i="2"/>
  <c r="J429" i="2"/>
  <c r="I429" i="2"/>
  <c r="H429" i="2"/>
  <c r="F429" i="2"/>
  <c r="G429" i="2" s="1"/>
  <c r="N428" i="2"/>
  <c r="J428" i="2"/>
  <c r="I428" i="2"/>
  <c r="H428" i="2"/>
  <c r="F428" i="2"/>
  <c r="G428" i="2" s="1"/>
  <c r="N427" i="2"/>
  <c r="K427" i="2"/>
  <c r="J427" i="2"/>
  <c r="H427" i="2"/>
  <c r="F427" i="2"/>
  <c r="N426" i="2"/>
  <c r="K426" i="2"/>
  <c r="J426" i="2"/>
  <c r="H426" i="2"/>
  <c r="F426" i="2"/>
  <c r="G426" i="2" s="1"/>
  <c r="N425" i="2"/>
  <c r="K425" i="2"/>
  <c r="J425" i="2"/>
  <c r="H425" i="2"/>
  <c r="F425" i="2"/>
  <c r="G425" i="2" s="1"/>
  <c r="N424" i="2"/>
  <c r="K424" i="2"/>
  <c r="J424" i="2"/>
  <c r="H424" i="2"/>
  <c r="F424" i="2"/>
  <c r="G424" i="2" s="1"/>
  <c r="N423" i="2"/>
  <c r="K423" i="2"/>
  <c r="J423" i="2"/>
  <c r="H423" i="2"/>
  <c r="F423" i="2"/>
  <c r="G423" i="2" s="1"/>
  <c r="N422" i="2"/>
  <c r="K422" i="2"/>
  <c r="J422" i="2"/>
  <c r="H422" i="2"/>
  <c r="F422" i="2"/>
  <c r="N421" i="2"/>
  <c r="K421" i="2"/>
  <c r="J421" i="2"/>
  <c r="H421" i="2"/>
  <c r="F421" i="2"/>
  <c r="N420" i="2"/>
  <c r="K420" i="2"/>
  <c r="J420" i="2"/>
  <c r="H420" i="2"/>
  <c r="F420" i="2"/>
  <c r="N419" i="2"/>
  <c r="K419" i="2"/>
  <c r="J419" i="2"/>
  <c r="H419" i="2"/>
  <c r="F419" i="2"/>
  <c r="N418" i="2"/>
  <c r="K418" i="2"/>
  <c r="J418" i="2"/>
  <c r="H418" i="2"/>
  <c r="F418" i="2"/>
  <c r="G418" i="2" s="1"/>
  <c r="N417" i="2"/>
  <c r="K417" i="2"/>
  <c r="J417" i="2"/>
  <c r="H417" i="2"/>
  <c r="F417" i="2"/>
  <c r="N416" i="2"/>
  <c r="K416" i="2"/>
  <c r="J416" i="2"/>
  <c r="H416" i="2"/>
  <c r="F416" i="2"/>
  <c r="G416" i="2" s="1"/>
  <c r="N415" i="2"/>
  <c r="K415" i="2"/>
  <c r="J415" i="2"/>
  <c r="H415" i="2"/>
  <c r="F415" i="2"/>
  <c r="G415" i="2" s="1"/>
  <c r="N414" i="2"/>
  <c r="K414" i="2"/>
  <c r="J414" i="2"/>
  <c r="H414" i="2"/>
  <c r="F414" i="2"/>
  <c r="G414" i="2" s="1"/>
  <c r="N413" i="2"/>
  <c r="J413" i="2"/>
  <c r="H413" i="2"/>
  <c r="F413" i="2"/>
  <c r="N412" i="2"/>
  <c r="J412" i="2"/>
  <c r="H412" i="2"/>
  <c r="F412" i="2"/>
  <c r="G412" i="2" s="1"/>
  <c r="N411" i="2"/>
  <c r="J411" i="2"/>
  <c r="H411" i="2"/>
  <c r="F411" i="2"/>
  <c r="G411" i="2" s="1"/>
  <c r="N410" i="2"/>
  <c r="J410" i="2"/>
  <c r="H410" i="2"/>
  <c r="F410" i="2"/>
  <c r="N409" i="2"/>
  <c r="J409" i="2"/>
  <c r="H409" i="2"/>
  <c r="F409" i="2"/>
  <c r="G409" i="2" s="1"/>
  <c r="N408" i="2"/>
  <c r="J408" i="2"/>
  <c r="H408" i="2"/>
  <c r="F408" i="2"/>
  <c r="G408" i="2" s="1"/>
  <c r="N407" i="2"/>
  <c r="J407" i="2"/>
  <c r="H407" i="2"/>
  <c r="F407" i="2"/>
  <c r="N406" i="2"/>
  <c r="J406" i="2"/>
  <c r="H406" i="2"/>
  <c r="F406" i="2"/>
  <c r="N405" i="2"/>
  <c r="J405" i="2"/>
  <c r="H405" i="2"/>
  <c r="F405" i="2"/>
  <c r="G405" i="2" s="1"/>
  <c r="N404" i="2"/>
  <c r="J404" i="2"/>
  <c r="H404" i="2"/>
  <c r="F404" i="2"/>
  <c r="G404" i="2" s="1"/>
  <c r="N403" i="2"/>
  <c r="J403" i="2"/>
  <c r="H403" i="2"/>
  <c r="F403" i="2"/>
  <c r="G403" i="2" s="1"/>
  <c r="N402" i="2"/>
  <c r="J402" i="2"/>
  <c r="H402" i="2"/>
  <c r="F402" i="2"/>
  <c r="G402" i="2" s="1"/>
  <c r="N401" i="2"/>
  <c r="J401" i="2"/>
  <c r="H401" i="2"/>
  <c r="F401" i="2"/>
  <c r="N400" i="2"/>
  <c r="J400" i="2"/>
  <c r="H400" i="2"/>
  <c r="F400" i="2"/>
  <c r="N399" i="2"/>
  <c r="J399" i="2"/>
  <c r="I399" i="2"/>
  <c r="H399" i="2"/>
  <c r="F399" i="2"/>
  <c r="N398" i="2"/>
  <c r="J398" i="2"/>
  <c r="I398" i="2"/>
  <c r="H398" i="2"/>
  <c r="F398" i="2"/>
  <c r="N397" i="2"/>
  <c r="J397" i="2"/>
  <c r="I397" i="2"/>
  <c r="H397" i="2"/>
  <c r="F397" i="2"/>
  <c r="N396" i="2"/>
  <c r="J396" i="2"/>
  <c r="I396" i="2"/>
  <c r="H396" i="2"/>
  <c r="F396" i="2"/>
  <c r="G396" i="2" s="1"/>
  <c r="N395" i="2"/>
  <c r="J395" i="2"/>
  <c r="I395" i="2"/>
  <c r="H395" i="2"/>
  <c r="F395" i="2"/>
  <c r="N394" i="2"/>
  <c r="J394" i="2"/>
  <c r="I394" i="2"/>
  <c r="H394" i="2"/>
  <c r="F394" i="2"/>
  <c r="G394" i="2" s="1"/>
  <c r="N393" i="2"/>
  <c r="J393" i="2"/>
  <c r="I393" i="2"/>
  <c r="H393" i="2"/>
  <c r="F393" i="2"/>
  <c r="N392" i="2"/>
  <c r="J392" i="2"/>
  <c r="I392" i="2"/>
  <c r="H392" i="2"/>
  <c r="F392" i="2"/>
  <c r="G392" i="2" s="1"/>
  <c r="N391" i="2"/>
  <c r="J391" i="2"/>
  <c r="I391" i="2"/>
  <c r="H391" i="2"/>
  <c r="F391" i="2"/>
  <c r="N390" i="2"/>
  <c r="J390" i="2"/>
  <c r="I390" i="2"/>
  <c r="H390" i="2"/>
  <c r="F390" i="2"/>
  <c r="G390" i="2" s="1"/>
  <c r="N389" i="2"/>
  <c r="J389" i="2"/>
  <c r="I389" i="2"/>
  <c r="H389" i="2"/>
  <c r="F389" i="2"/>
  <c r="N388" i="2"/>
  <c r="J388" i="2"/>
  <c r="I388" i="2"/>
  <c r="H388" i="2"/>
  <c r="F388" i="2"/>
  <c r="G388" i="2" s="1"/>
  <c r="N387" i="2"/>
  <c r="J387" i="2"/>
  <c r="I387" i="2"/>
  <c r="H387" i="2"/>
  <c r="F387" i="2"/>
  <c r="G387" i="2" s="1"/>
  <c r="N386" i="2"/>
  <c r="J386" i="2"/>
  <c r="I386" i="2"/>
  <c r="H386" i="2"/>
  <c r="F386" i="2"/>
  <c r="G386" i="2" s="1"/>
  <c r="N385" i="2"/>
  <c r="J385" i="2"/>
  <c r="I385" i="2"/>
  <c r="H385" i="2"/>
  <c r="F385" i="2"/>
  <c r="G385" i="2" s="1"/>
  <c r="N384" i="2"/>
  <c r="J384" i="2"/>
  <c r="I384" i="2"/>
  <c r="H384" i="2"/>
  <c r="F384" i="2"/>
  <c r="G384" i="2" s="1"/>
  <c r="N383" i="2"/>
  <c r="J383" i="2"/>
  <c r="I383" i="2"/>
  <c r="H383" i="2"/>
  <c r="F383" i="2"/>
  <c r="N382" i="2"/>
  <c r="J382" i="2"/>
  <c r="I382" i="2"/>
  <c r="H382" i="2"/>
  <c r="F382" i="2"/>
  <c r="N381" i="2"/>
  <c r="J381" i="2"/>
  <c r="I381" i="2"/>
  <c r="H381" i="2"/>
  <c r="F381" i="2"/>
  <c r="G381" i="2" s="1"/>
  <c r="N380" i="2"/>
  <c r="J380" i="2"/>
  <c r="I380" i="2"/>
  <c r="H380" i="2"/>
  <c r="F380" i="2"/>
  <c r="G380" i="2" s="1"/>
  <c r="N379" i="2"/>
  <c r="J379" i="2"/>
  <c r="I379" i="2"/>
  <c r="H379" i="2"/>
  <c r="F379" i="2"/>
  <c r="G379" i="2" s="1"/>
  <c r="N378" i="2"/>
  <c r="J378" i="2"/>
  <c r="I378" i="2"/>
  <c r="H378" i="2"/>
  <c r="F378" i="2"/>
  <c r="N377" i="2"/>
  <c r="J377" i="2"/>
  <c r="I377" i="2"/>
  <c r="H377" i="2"/>
  <c r="F377" i="2"/>
  <c r="N376" i="2"/>
  <c r="J376" i="2"/>
  <c r="I376" i="2"/>
  <c r="H376" i="2"/>
  <c r="F376" i="2"/>
  <c r="N375" i="2"/>
  <c r="J375" i="2"/>
  <c r="I375" i="2"/>
  <c r="H375" i="2"/>
  <c r="F375" i="2"/>
  <c r="N374" i="2"/>
  <c r="J374" i="2"/>
  <c r="I374" i="2"/>
  <c r="H374" i="2"/>
  <c r="F374" i="2"/>
  <c r="N373" i="2"/>
  <c r="J373" i="2"/>
  <c r="I373" i="2"/>
  <c r="H373" i="2"/>
  <c r="F373" i="2"/>
  <c r="G373" i="2" s="1"/>
  <c r="N372" i="2"/>
  <c r="J372" i="2"/>
  <c r="I372" i="2"/>
  <c r="H372" i="2"/>
  <c r="F372" i="2"/>
  <c r="G372" i="2" s="1"/>
  <c r="N371" i="2"/>
  <c r="K371" i="2"/>
  <c r="J371" i="2"/>
  <c r="H371" i="2"/>
  <c r="F371" i="2"/>
  <c r="N370" i="2"/>
  <c r="K370" i="2"/>
  <c r="J370" i="2"/>
  <c r="H370" i="2"/>
  <c r="F370" i="2"/>
  <c r="G370" i="2" s="1"/>
  <c r="N369" i="2"/>
  <c r="K369" i="2"/>
  <c r="J369" i="2"/>
  <c r="H369" i="2"/>
  <c r="F369" i="2"/>
  <c r="N368" i="2"/>
  <c r="K368" i="2"/>
  <c r="J368" i="2"/>
  <c r="H368" i="2"/>
  <c r="F368" i="2"/>
  <c r="G368" i="2" s="1"/>
  <c r="N367" i="2"/>
  <c r="K367" i="2"/>
  <c r="J367" i="2"/>
  <c r="H367" i="2"/>
  <c r="F367" i="2"/>
  <c r="G367" i="2" s="1"/>
  <c r="N366" i="2"/>
  <c r="K366" i="2"/>
  <c r="J366" i="2"/>
  <c r="H366" i="2"/>
  <c r="F366" i="2"/>
  <c r="N365" i="2"/>
  <c r="K365" i="2"/>
  <c r="J365" i="2"/>
  <c r="H365" i="2"/>
  <c r="F365" i="2"/>
  <c r="G365" i="2" s="1"/>
  <c r="N364" i="2"/>
  <c r="K364" i="2"/>
  <c r="J364" i="2"/>
  <c r="H364" i="2"/>
  <c r="F364" i="2"/>
  <c r="N363" i="2"/>
  <c r="K363" i="2"/>
  <c r="J363" i="2"/>
  <c r="H363" i="2"/>
  <c r="F363" i="2"/>
  <c r="N362" i="2"/>
  <c r="K362" i="2"/>
  <c r="J362" i="2"/>
  <c r="H362" i="2"/>
  <c r="F362" i="2"/>
  <c r="G362" i="2" s="1"/>
  <c r="N361" i="2"/>
  <c r="K361" i="2"/>
  <c r="J361" i="2"/>
  <c r="H361" i="2"/>
  <c r="F361" i="2"/>
  <c r="N360" i="2"/>
  <c r="K360" i="2"/>
  <c r="J360" i="2"/>
  <c r="H360" i="2"/>
  <c r="F360" i="2"/>
  <c r="N359" i="2"/>
  <c r="K359" i="2"/>
  <c r="J359" i="2"/>
  <c r="H359" i="2"/>
  <c r="F359" i="2"/>
  <c r="G359" i="2" s="1"/>
  <c r="N358" i="2"/>
  <c r="K358" i="2"/>
  <c r="J358" i="2"/>
  <c r="H358" i="2"/>
  <c r="F358" i="2"/>
  <c r="N357" i="2"/>
  <c r="J357" i="2"/>
  <c r="H357" i="2"/>
  <c r="F357" i="2"/>
  <c r="G357" i="2" s="1"/>
  <c r="N356" i="2"/>
  <c r="J356" i="2"/>
  <c r="H356" i="2"/>
  <c r="F356" i="2"/>
  <c r="N355" i="2"/>
  <c r="J355" i="2"/>
  <c r="H355" i="2"/>
  <c r="F355" i="2"/>
  <c r="N354" i="2"/>
  <c r="J354" i="2"/>
  <c r="H354" i="2"/>
  <c r="F354" i="2"/>
  <c r="G354" i="2" s="1"/>
  <c r="N353" i="2"/>
  <c r="J353" i="2"/>
  <c r="H353" i="2"/>
  <c r="F353" i="2"/>
  <c r="N352" i="2"/>
  <c r="J352" i="2"/>
  <c r="H352" i="2"/>
  <c r="F352" i="2"/>
  <c r="N351" i="2"/>
  <c r="J351" i="2"/>
  <c r="H351" i="2"/>
  <c r="F351" i="2"/>
  <c r="G351" i="2" s="1"/>
  <c r="N350" i="2"/>
  <c r="J350" i="2"/>
  <c r="H350" i="2"/>
  <c r="F350" i="2"/>
  <c r="G350" i="2" s="1"/>
  <c r="N349" i="2"/>
  <c r="J349" i="2"/>
  <c r="H349" i="2"/>
  <c r="F349" i="2"/>
  <c r="N348" i="2"/>
  <c r="J348" i="2"/>
  <c r="H348" i="2"/>
  <c r="F348" i="2"/>
  <c r="N347" i="2"/>
  <c r="J347" i="2"/>
  <c r="H347" i="2"/>
  <c r="F347" i="2"/>
  <c r="N346" i="2"/>
  <c r="J346" i="2"/>
  <c r="H346" i="2"/>
  <c r="F346" i="2"/>
  <c r="G346" i="2" s="1"/>
  <c r="N345" i="2"/>
  <c r="J345" i="2"/>
  <c r="H345" i="2"/>
  <c r="F345" i="2"/>
  <c r="N344" i="2"/>
  <c r="J344" i="2"/>
  <c r="H344" i="2"/>
  <c r="F344" i="2"/>
  <c r="G344" i="2" s="1"/>
  <c r="N343" i="2"/>
  <c r="J343" i="2"/>
  <c r="I343" i="2"/>
  <c r="H343" i="2"/>
  <c r="F343" i="2"/>
  <c r="N342" i="2"/>
  <c r="J342" i="2"/>
  <c r="I342" i="2"/>
  <c r="H342" i="2"/>
  <c r="F342" i="2"/>
  <c r="G342" i="2" s="1"/>
  <c r="N341" i="2"/>
  <c r="J341" i="2"/>
  <c r="I341" i="2"/>
  <c r="H341" i="2"/>
  <c r="F341" i="2"/>
  <c r="N340" i="2"/>
  <c r="J340" i="2"/>
  <c r="I340" i="2"/>
  <c r="H340" i="2"/>
  <c r="F340" i="2"/>
  <c r="N339" i="2"/>
  <c r="J339" i="2"/>
  <c r="I339" i="2"/>
  <c r="H339" i="2"/>
  <c r="F339" i="2"/>
  <c r="G339" i="2" s="1"/>
  <c r="N338" i="2"/>
  <c r="J338" i="2"/>
  <c r="I338" i="2"/>
  <c r="H338" i="2"/>
  <c r="F338" i="2"/>
  <c r="N337" i="2"/>
  <c r="J337" i="2"/>
  <c r="I337" i="2"/>
  <c r="H337" i="2"/>
  <c r="F337" i="2"/>
  <c r="G337" i="2" s="1"/>
  <c r="N336" i="2"/>
  <c r="J336" i="2"/>
  <c r="I336" i="2"/>
  <c r="H336" i="2"/>
  <c r="F336" i="2"/>
  <c r="N335" i="2"/>
  <c r="J335" i="2"/>
  <c r="I335" i="2"/>
  <c r="H335" i="2"/>
  <c r="F335" i="2"/>
  <c r="G335" i="2" s="1"/>
  <c r="N334" i="2"/>
  <c r="J334" i="2"/>
  <c r="I334" i="2"/>
  <c r="H334" i="2"/>
  <c r="F334" i="2"/>
  <c r="N333" i="2"/>
  <c r="J333" i="2"/>
  <c r="I333" i="2"/>
  <c r="H333" i="2"/>
  <c r="F333" i="2"/>
  <c r="N332" i="2"/>
  <c r="J332" i="2"/>
  <c r="I332" i="2"/>
  <c r="H332" i="2"/>
  <c r="F332" i="2"/>
  <c r="N331" i="2"/>
  <c r="J331" i="2"/>
  <c r="I331" i="2"/>
  <c r="H331" i="2"/>
  <c r="F331" i="2"/>
  <c r="N330" i="2"/>
  <c r="J330" i="2"/>
  <c r="I330" i="2"/>
  <c r="H330" i="2"/>
  <c r="F330" i="2"/>
  <c r="G330" i="2" s="1"/>
  <c r="N329" i="2"/>
  <c r="J329" i="2"/>
  <c r="I329" i="2"/>
  <c r="H329" i="2"/>
  <c r="F329" i="2"/>
  <c r="G329" i="2" s="1"/>
  <c r="N328" i="2"/>
  <c r="J328" i="2"/>
  <c r="I328" i="2"/>
  <c r="H328" i="2"/>
  <c r="F328" i="2"/>
  <c r="G328" i="2" s="1"/>
  <c r="N327" i="2"/>
  <c r="J327" i="2"/>
  <c r="I327" i="2"/>
  <c r="H327" i="2"/>
  <c r="F327" i="2"/>
  <c r="G327" i="2" s="1"/>
  <c r="N326" i="2"/>
  <c r="J326" i="2"/>
  <c r="I326" i="2"/>
  <c r="H326" i="2"/>
  <c r="F326" i="2"/>
  <c r="G326" i="2" s="1"/>
  <c r="N325" i="2"/>
  <c r="J325" i="2"/>
  <c r="I325" i="2"/>
  <c r="H325" i="2"/>
  <c r="F325" i="2"/>
  <c r="N324" i="2"/>
  <c r="J324" i="2"/>
  <c r="I324" i="2"/>
  <c r="H324" i="2"/>
  <c r="F324" i="2"/>
  <c r="G324" i="2" s="1"/>
  <c r="N323" i="2"/>
  <c r="J323" i="2"/>
  <c r="I323" i="2"/>
  <c r="H323" i="2"/>
  <c r="F323" i="2"/>
  <c r="G323" i="2" s="1"/>
  <c r="N322" i="2"/>
  <c r="J322" i="2"/>
  <c r="I322" i="2"/>
  <c r="H322" i="2"/>
  <c r="F322" i="2"/>
  <c r="N321" i="2"/>
  <c r="J321" i="2"/>
  <c r="I321" i="2"/>
  <c r="H321" i="2"/>
  <c r="F321" i="2"/>
  <c r="G321" i="2" s="1"/>
  <c r="N320" i="2"/>
  <c r="J320" i="2"/>
  <c r="I320" i="2"/>
  <c r="H320" i="2"/>
  <c r="F320" i="2"/>
  <c r="G320" i="2" s="1"/>
  <c r="N319" i="2"/>
  <c r="J319" i="2"/>
  <c r="I319" i="2"/>
  <c r="H319" i="2"/>
  <c r="F319" i="2"/>
  <c r="G319" i="2" s="1"/>
  <c r="N318" i="2"/>
  <c r="J318" i="2"/>
  <c r="I318" i="2"/>
  <c r="H318" i="2"/>
  <c r="F318" i="2"/>
  <c r="G318" i="2" s="1"/>
  <c r="N317" i="2"/>
  <c r="J317" i="2"/>
  <c r="I317" i="2"/>
  <c r="H317" i="2"/>
  <c r="F317" i="2"/>
  <c r="N316" i="2"/>
  <c r="J316" i="2"/>
  <c r="I316" i="2"/>
  <c r="H316" i="2"/>
  <c r="F316" i="2"/>
  <c r="N315" i="2"/>
  <c r="K315" i="2"/>
  <c r="J315" i="2"/>
  <c r="H315" i="2"/>
  <c r="F315" i="2"/>
  <c r="G315" i="2" s="1"/>
  <c r="N314" i="2"/>
  <c r="K314" i="2"/>
  <c r="J314" i="2"/>
  <c r="H314" i="2"/>
  <c r="F314" i="2"/>
  <c r="N313" i="2"/>
  <c r="K313" i="2"/>
  <c r="J313" i="2"/>
  <c r="H313" i="2"/>
  <c r="F313" i="2"/>
  <c r="N312" i="2"/>
  <c r="K312" i="2"/>
  <c r="J312" i="2"/>
  <c r="H312" i="2"/>
  <c r="F312" i="2"/>
  <c r="N311" i="2"/>
  <c r="K311" i="2"/>
  <c r="J311" i="2"/>
  <c r="H311" i="2"/>
  <c r="F311" i="2"/>
  <c r="N310" i="2"/>
  <c r="K310" i="2"/>
  <c r="J310" i="2"/>
  <c r="H310" i="2"/>
  <c r="F310" i="2"/>
  <c r="G310" i="2" s="1"/>
  <c r="N309" i="2"/>
  <c r="K309" i="2"/>
  <c r="J309" i="2"/>
  <c r="H309" i="2"/>
  <c r="F309" i="2"/>
  <c r="N308" i="2"/>
  <c r="K308" i="2"/>
  <c r="J308" i="2"/>
  <c r="H308" i="2"/>
  <c r="F308" i="2"/>
  <c r="G308" i="2" s="1"/>
  <c r="N307" i="2"/>
  <c r="K307" i="2"/>
  <c r="J307" i="2"/>
  <c r="H307" i="2"/>
  <c r="F307" i="2"/>
  <c r="N306" i="2"/>
  <c r="K306" i="2"/>
  <c r="J306" i="2"/>
  <c r="H306" i="2"/>
  <c r="F306" i="2"/>
  <c r="N305" i="2"/>
  <c r="K305" i="2"/>
  <c r="J305" i="2"/>
  <c r="H305" i="2"/>
  <c r="F305" i="2"/>
  <c r="G305" i="2" s="1"/>
  <c r="N304" i="2"/>
  <c r="K304" i="2"/>
  <c r="J304" i="2"/>
  <c r="H304" i="2"/>
  <c r="F304" i="2"/>
  <c r="G304" i="2" s="1"/>
  <c r="N303" i="2"/>
  <c r="K303" i="2"/>
  <c r="J303" i="2"/>
  <c r="H303" i="2"/>
  <c r="F303" i="2"/>
  <c r="N302" i="2"/>
  <c r="K302" i="2"/>
  <c r="J302" i="2"/>
  <c r="H302" i="2"/>
  <c r="F302" i="2"/>
  <c r="G302" i="2" s="1"/>
  <c r="N301" i="2"/>
  <c r="J301" i="2"/>
  <c r="H301" i="2"/>
  <c r="F301" i="2"/>
  <c r="N300" i="2"/>
  <c r="J300" i="2"/>
  <c r="H300" i="2"/>
  <c r="F300" i="2"/>
  <c r="G300" i="2" s="1"/>
  <c r="N299" i="2"/>
  <c r="J299" i="2"/>
  <c r="H299" i="2"/>
  <c r="F299" i="2"/>
  <c r="N298" i="2"/>
  <c r="J298" i="2"/>
  <c r="H298" i="2"/>
  <c r="F298" i="2"/>
  <c r="G298" i="2" s="1"/>
  <c r="N297" i="2"/>
  <c r="J297" i="2"/>
  <c r="H297" i="2"/>
  <c r="F297" i="2"/>
  <c r="N296" i="2"/>
  <c r="J296" i="2"/>
  <c r="H296" i="2"/>
  <c r="F296" i="2"/>
  <c r="G296" i="2" s="1"/>
  <c r="N295" i="2"/>
  <c r="J295" i="2"/>
  <c r="H295" i="2"/>
  <c r="F295" i="2"/>
  <c r="N294" i="2"/>
  <c r="J294" i="2"/>
  <c r="H294" i="2"/>
  <c r="F294" i="2"/>
  <c r="G294" i="2" s="1"/>
  <c r="N293" i="2"/>
  <c r="J293" i="2"/>
  <c r="H293" i="2"/>
  <c r="F293" i="2"/>
  <c r="G293" i="2" s="1"/>
  <c r="N292" i="2"/>
  <c r="J292" i="2"/>
  <c r="H292" i="2"/>
  <c r="F292" i="2"/>
  <c r="G292" i="2" s="1"/>
  <c r="N291" i="2"/>
  <c r="J291" i="2"/>
  <c r="H291" i="2"/>
  <c r="F291" i="2"/>
  <c r="G291" i="2" s="1"/>
  <c r="N290" i="2"/>
  <c r="J290" i="2"/>
  <c r="H290" i="2"/>
  <c r="F290" i="2"/>
  <c r="G290" i="2" s="1"/>
  <c r="N289" i="2"/>
  <c r="J289" i="2"/>
  <c r="H289" i="2"/>
  <c r="F289" i="2"/>
  <c r="G289" i="2" s="1"/>
  <c r="N288" i="2"/>
  <c r="J288" i="2"/>
  <c r="H288" i="2"/>
  <c r="F288" i="2"/>
  <c r="G288" i="2" s="1"/>
  <c r="N287" i="2"/>
  <c r="J287" i="2"/>
  <c r="I287" i="2"/>
  <c r="H287" i="2"/>
  <c r="F287" i="2"/>
  <c r="N286" i="2"/>
  <c r="J286" i="2"/>
  <c r="I286" i="2"/>
  <c r="H286" i="2"/>
  <c r="F286" i="2"/>
  <c r="N285" i="2"/>
  <c r="J285" i="2"/>
  <c r="I285" i="2"/>
  <c r="H285" i="2"/>
  <c r="F285" i="2"/>
  <c r="N284" i="2"/>
  <c r="J284" i="2"/>
  <c r="I284" i="2"/>
  <c r="H284" i="2"/>
  <c r="F284" i="2"/>
  <c r="G284" i="2" s="1"/>
  <c r="N283" i="2"/>
  <c r="J283" i="2"/>
  <c r="I283" i="2"/>
  <c r="H283" i="2"/>
  <c r="F283" i="2"/>
  <c r="G283" i="2" s="1"/>
  <c r="N282" i="2"/>
  <c r="J282" i="2"/>
  <c r="I282" i="2"/>
  <c r="H282" i="2"/>
  <c r="F282" i="2"/>
  <c r="N281" i="2"/>
  <c r="J281" i="2"/>
  <c r="I281" i="2"/>
  <c r="H281" i="2"/>
  <c r="F281" i="2"/>
  <c r="N280" i="2"/>
  <c r="J280" i="2"/>
  <c r="I280" i="2"/>
  <c r="H280" i="2"/>
  <c r="F280" i="2"/>
  <c r="G280" i="2" s="1"/>
  <c r="N279" i="2"/>
  <c r="J279" i="2"/>
  <c r="I279" i="2"/>
  <c r="H279" i="2"/>
  <c r="F279" i="2"/>
  <c r="G279" i="2" s="1"/>
  <c r="N278" i="2"/>
  <c r="J278" i="2"/>
  <c r="I278" i="2"/>
  <c r="H278" i="2"/>
  <c r="F278" i="2"/>
  <c r="G278" i="2" s="1"/>
  <c r="N277" i="2"/>
  <c r="J277" i="2"/>
  <c r="I277" i="2"/>
  <c r="H277" i="2"/>
  <c r="F277" i="2"/>
  <c r="G277" i="2" s="1"/>
  <c r="N276" i="2"/>
  <c r="J276" i="2"/>
  <c r="I276" i="2"/>
  <c r="H276" i="2"/>
  <c r="F276" i="2"/>
  <c r="G276" i="2" s="1"/>
  <c r="N275" i="2"/>
  <c r="J275" i="2"/>
  <c r="I275" i="2"/>
  <c r="H275" i="2"/>
  <c r="F275" i="2"/>
  <c r="N274" i="2"/>
  <c r="J274" i="2"/>
  <c r="I274" i="2"/>
  <c r="H274" i="2"/>
  <c r="F274" i="2"/>
  <c r="N273" i="2"/>
  <c r="J273" i="2"/>
  <c r="I273" i="2"/>
  <c r="H273" i="2"/>
  <c r="F273" i="2"/>
  <c r="G273" i="2" s="1"/>
  <c r="N272" i="2"/>
  <c r="J272" i="2"/>
  <c r="I272" i="2"/>
  <c r="H272" i="2"/>
  <c r="F272" i="2"/>
  <c r="N271" i="2"/>
  <c r="J271" i="2"/>
  <c r="I271" i="2"/>
  <c r="H271" i="2"/>
  <c r="F271" i="2"/>
  <c r="N270" i="2"/>
  <c r="J270" i="2"/>
  <c r="I270" i="2"/>
  <c r="H270" i="2"/>
  <c r="F270" i="2"/>
  <c r="G270" i="2" s="1"/>
  <c r="N269" i="2"/>
  <c r="J269" i="2"/>
  <c r="I269" i="2"/>
  <c r="H269" i="2"/>
  <c r="F269" i="2"/>
  <c r="G269" i="2" s="1"/>
  <c r="N268" i="2"/>
  <c r="J268" i="2"/>
  <c r="I268" i="2"/>
  <c r="H268" i="2"/>
  <c r="F268" i="2"/>
  <c r="N267" i="2"/>
  <c r="J267" i="2"/>
  <c r="I267" i="2"/>
  <c r="H267" i="2"/>
  <c r="F267" i="2"/>
  <c r="N266" i="2"/>
  <c r="J266" i="2"/>
  <c r="I266" i="2"/>
  <c r="H266" i="2"/>
  <c r="F266" i="2"/>
  <c r="N265" i="2"/>
  <c r="J265" i="2"/>
  <c r="I265" i="2"/>
  <c r="H265" i="2"/>
  <c r="F265" i="2"/>
  <c r="N264" i="2"/>
  <c r="J264" i="2"/>
  <c r="I264" i="2"/>
  <c r="H264" i="2"/>
  <c r="F264" i="2"/>
  <c r="N263" i="2"/>
  <c r="J263" i="2"/>
  <c r="I263" i="2"/>
  <c r="H263" i="2"/>
  <c r="F263" i="2"/>
  <c r="N262" i="2"/>
  <c r="J262" i="2"/>
  <c r="I262" i="2"/>
  <c r="H262" i="2"/>
  <c r="F262" i="2"/>
  <c r="G262" i="2" s="1"/>
  <c r="N261" i="2"/>
  <c r="J261" i="2"/>
  <c r="I261" i="2"/>
  <c r="H261" i="2"/>
  <c r="F261" i="2"/>
  <c r="N260" i="2"/>
  <c r="J260" i="2"/>
  <c r="I260" i="2"/>
  <c r="H260" i="2"/>
  <c r="F260" i="2"/>
  <c r="N259" i="2"/>
  <c r="K259" i="2"/>
  <c r="J259" i="2"/>
  <c r="H259" i="2"/>
  <c r="F259" i="2"/>
  <c r="G259" i="2" s="1"/>
  <c r="N258" i="2"/>
  <c r="K258" i="2"/>
  <c r="J258" i="2"/>
  <c r="H258" i="2"/>
  <c r="F258" i="2"/>
  <c r="G258" i="2" s="1"/>
  <c r="N257" i="2"/>
  <c r="K257" i="2"/>
  <c r="J257" i="2"/>
  <c r="H257" i="2"/>
  <c r="F257" i="2"/>
  <c r="N256" i="2"/>
  <c r="K256" i="2"/>
  <c r="J256" i="2"/>
  <c r="H256" i="2"/>
  <c r="F256" i="2"/>
  <c r="G256" i="2" s="1"/>
  <c r="N255" i="2"/>
  <c r="K255" i="2"/>
  <c r="J255" i="2"/>
  <c r="H255" i="2"/>
  <c r="F255" i="2"/>
  <c r="G255" i="2" s="1"/>
  <c r="N254" i="2"/>
  <c r="K254" i="2"/>
  <c r="J254" i="2"/>
  <c r="H254" i="2"/>
  <c r="F254" i="2"/>
  <c r="G254" i="2" s="1"/>
  <c r="N253" i="2"/>
  <c r="K253" i="2"/>
  <c r="J253" i="2"/>
  <c r="H253" i="2"/>
  <c r="F253" i="2"/>
  <c r="G253" i="2" s="1"/>
  <c r="N252" i="2"/>
  <c r="K252" i="2"/>
  <c r="J252" i="2"/>
  <c r="H252" i="2"/>
  <c r="F252" i="2"/>
  <c r="G252" i="2" s="1"/>
  <c r="N251" i="2"/>
  <c r="K251" i="2"/>
  <c r="J251" i="2"/>
  <c r="H251" i="2"/>
  <c r="F251" i="2"/>
  <c r="G251" i="2" s="1"/>
  <c r="N250" i="2"/>
  <c r="K250" i="2"/>
  <c r="J250" i="2"/>
  <c r="H250" i="2"/>
  <c r="F250" i="2"/>
  <c r="G250" i="2" s="1"/>
  <c r="N249" i="2"/>
  <c r="K249" i="2"/>
  <c r="J249" i="2"/>
  <c r="H249" i="2"/>
  <c r="F249" i="2"/>
  <c r="N248" i="2"/>
  <c r="K248" i="2"/>
  <c r="J248" i="2"/>
  <c r="H248" i="2"/>
  <c r="F248" i="2"/>
  <c r="G248" i="2" s="1"/>
  <c r="N247" i="2"/>
  <c r="K247" i="2"/>
  <c r="J247" i="2"/>
  <c r="H247" i="2"/>
  <c r="F247" i="2"/>
  <c r="G247" i="2" s="1"/>
  <c r="N246" i="2"/>
  <c r="K246" i="2"/>
  <c r="J246" i="2"/>
  <c r="H246" i="2"/>
  <c r="F246" i="2"/>
  <c r="G246" i="2" s="1"/>
  <c r="N245" i="2"/>
  <c r="J245" i="2"/>
  <c r="H245" i="2"/>
  <c r="F245" i="2"/>
  <c r="N244" i="2"/>
  <c r="J244" i="2"/>
  <c r="H244" i="2"/>
  <c r="F244" i="2"/>
  <c r="N243" i="2"/>
  <c r="J243" i="2"/>
  <c r="H243" i="2"/>
  <c r="F243" i="2"/>
  <c r="N242" i="2"/>
  <c r="J242" i="2"/>
  <c r="H242" i="2"/>
  <c r="F242" i="2"/>
  <c r="G242" i="2" s="1"/>
  <c r="N241" i="2"/>
  <c r="J241" i="2"/>
  <c r="H241" i="2"/>
  <c r="F241" i="2"/>
  <c r="N240" i="2"/>
  <c r="J240" i="2"/>
  <c r="H240" i="2"/>
  <c r="F240" i="2"/>
  <c r="G240" i="2" s="1"/>
  <c r="N239" i="2"/>
  <c r="J239" i="2"/>
  <c r="H239" i="2"/>
  <c r="F239" i="2"/>
  <c r="N238" i="2"/>
  <c r="J238" i="2"/>
  <c r="H238" i="2"/>
  <c r="F238" i="2"/>
  <c r="G238" i="2" s="1"/>
  <c r="N237" i="2"/>
  <c r="J237" i="2"/>
  <c r="H237" i="2"/>
  <c r="F237" i="2"/>
  <c r="N236" i="2"/>
  <c r="J236" i="2"/>
  <c r="H236" i="2"/>
  <c r="F236" i="2"/>
  <c r="G236" i="2" s="1"/>
  <c r="N235" i="2"/>
  <c r="J235" i="2"/>
  <c r="H235" i="2"/>
  <c r="F235" i="2"/>
  <c r="G235" i="2" s="1"/>
  <c r="N234" i="2"/>
  <c r="J234" i="2"/>
  <c r="H234" i="2"/>
  <c r="F234" i="2"/>
  <c r="G234" i="2" s="1"/>
  <c r="N233" i="2"/>
  <c r="J233" i="2"/>
  <c r="H233" i="2"/>
  <c r="F233" i="2"/>
  <c r="G233" i="2" s="1"/>
  <c r="N232" i="2"/>
  <c r="J232" i="2"/>
  <c r="H232" i="2"/>
  <c r="F232" i="2"/>
  <c r="N231" i="2"/>
  <c r="J231" i="2"/>
  <c r="I231" i="2"/>
  <c r="H231" i="2"/>
  <c r="F231" i="2"/>
  <c r="N230" i="2"/>
  <c r="J230" i="2"/>
  <c r="I230" i="2"/>
  <c r="H230" i="2"/>
  <c r="F230" i="2"/>
  <c r="N229" i="2"/>
  <c r="J229" i="2"/>
  <c r="I229" i="2"/>
  <c r="H229" i="2"/>
  <c r="F229" i="2"/>
  <c r="N228" i="2"/>
  <c r="J228" i="2"/>
  <c r="I228" i="2"/>
  <c r="H228" i="2"/>
  <c r="F228" i="2"/>
  <c r="N227" i="2"/>
  <c r="J227" i="2"/>
  <c r="I227" i="2"/>
  <c r="H227" i="2"/>
  <c r="F227" i="2"/>
  <c r="N226" i="2"/>
  <c r="J226" i="2"/>
  <c r="I226" i="2"/>
  <c r="H226" i="2"/>
  <c r="F226" i="2"/>
  <c r="G226" i="2" s="1"/>
  <c r="N225" i="2"/>
  <c r="J225" i="2"/>
  <c r="I225" i="2"/>
  <c r="H225" i="2"/>
  <c r="F225" i="2"/>
  <c r="G225" i="2" s="1"/>
  <c r="N224" i="2"/>
  <c r="J224" i="2"/>
  <c r="I224" i="2"/>
  <c r="H224" i="2"/>
  <c r="F224" i="2"/>
  <c r="G224" i="2" s="1"/>
  <c r="N223" i="2"/>
  <c r="J223" i="2"/>
  <c r="I223" i="2"/>
  <c r="H223" i="2"/>
  <c r="F223" i="2"/>
  <c r="G223" i="2" s="1"/>
  <c r="N222" i="2"/>
  <c r="J222" i="2"/>
  <c r="I222" i="2"/>
  <c r="H222" i="2"/>
  <c r="F222" i="2"/>
  <c r="G222" i="2" s="1"/>
  <c r="N221" i="2"/>
  <c r="J221" i="2"/>
  <c r="I221" i="2"/>
  <c r="H221" i="2"/>
  <c r="F221" i="2"/>
  <c r="N220" i="2"/>
  <c r="J220" i="2"/>
  <c r="I220" i="2"/>
  <c r="H220" i="2"/>
  <c r="F220" i="2"/>
  <c r="N219" i="2"/>
  <c r="J219" i="2"/>
  <c r="I219" i="2"/>
  <c r="H219" i="2"/>
  <c r="F219" i="2"/>
  <c r="N218" i="2"/>
  <c r="J218" i="2"/>
  <c r="I218" i="2"/>
  <c r="H218" i="2"/>
  <c r="F218" i="2"/>
  <c r="N217" i="2"/>
  <c r="J217" i="2"/>
  <c r="I217" i="2"/>
  <c r="H217" i="2"/>
  <c r="F217" i="2"/>
  <c r="G217" i="2" s="1"/>
  <c r="N216" i="2"/>
  <c r="J216" i="2"/>
  <c r="I216" i="2"/>
  <c r="H216" i="2"/>
  <c r="F216" i="2"/>
  <c r="G216" i="2" s="1"/>
  <c r="N215" i="2"/>
  <c r="J215" i="2"/>
  <c r="I215" i="2"/>
  <c r="H215" i="2"/>
  <c r="F215" i="2"/>
  <c r="G215" i="2" s="1"/>
  <c r="N214" i="2"/>
  <c r="J214" i="2"/>
  <c r="I214" i="2"/>
  <c r="H214" i="2"/>
  <c r="F214" i="2"/>
  <c r="N213" i="2"/>
  <c r="J213" i="2"/>
  <c r="I213" i="2"/>
  <c r="H213" i="2"/>
  <c r="F213" i="2"/>
  <c r="G213" i="2" s="1"/>
  <c r="N212" i="2"/>
  <c r="J212" i="2"/>
  <c r="I212" i="2"/>
  <c r="H212" i="2"/>
  <c r="F212" i="2"/>
  <c r="G212" i="2" s="1"/>
  <c r="N211" i="2"/>
  <c r="J211" i="2"/>
  <c r="I211" i="2"/>
  <c r="H211" i="2"/>
  <c r="F211" i="2"/>
  <c r="G211" i="2" s="1"/>
  <c r="N210" i="2"/>
  <c r="J210" i="2"/>
  <c r="I210" i="2"/>
  <c r="H210" i="2"/>
  <c r="F210" i="2"/>
  <c r="N209" i="2"/>
  <c r="J209" i="2"/>
  <c r="I209" i="2"/>
  <c r="H209" i="2"/>
  <c r="F209" i="2"/>
  <c r="N208" i="2"/>
  <c r="J208" i="2"/>
  <c r="I208" i="2"/>
  <c r="H208" i="2"/>
  <c r="F208" i="2"/>
  <c r="G208" i="2" s="1"/>
  <c r="N207" i="2"/>
  <c r="J207" i="2"/>
  <c r="I207" i="2"/>
  <c r="H207" i="2"/>
  <c r="F207" i="2"/>
  <c r="N206" i="2"/>
  <c r="J206" i="2"/>
  <c r="I206" i="2"/>
  <c r="H206" i="2"/>
  <c r="F206" i="2"/>
  <c r="G206" i="2" s="1"/>
  <c r="N205" i="2"/>
  <c r="J205" i="2"/>
  <c r="I205" i="2"/>
  <c r="H205" i="2"/>
  <c r="F205" i="2"/>
  <c r="G205" i="2" s="1"/>
  <c r="N204" i="2"/>
  <c r="J204" i="2"/>
  <c r="I204" i="2"/>
  <c r="H204" i="2"/>
  <c r="F204" i="2"/>
  <c r="N203" i="2"/>
  <c r="K203" i="2"/>
  <c r="J203" i="2"/>
  <c r="H203" i="2"/>
  <c r="F203" i="2"/>
  <c r="N202" i="2"/>
  <c r="K202" i="2"/>
  <c r="J202" i="2"/>
  <c r="H202" i="2"/>
  <c r="F202" i="2"/>
  <c r="G202" i="2" s="1"/>
  <c r="N201" i="2"/>
  <c r="K201" i="2"/>
  <c r="J201" i="2"/>
  <c r="H201" i="2"/>
  <c r="F201" i="2"/>
  <c r="N200" i="2"/>
  <c r="K200" i="2"/>
  <c r="J200" i="2"/>
  <c r="H200" i="2"/>
  <c r="F200" i="2"/>
  <c r="N199" i="2"/>
  <c r="K199" i="2"/>
  <c r="J199" i="2"/>
  <c r="H199" i="2"/>
  <c r="F199" i="2"/>
  <c r="N198" i="2"/>
  <c r="K198" i="2"/>
  <c r="J198" i="2"/>
  <c r="H198" i="2"/>
  <c r="F198" i="2"/>
  <c r="G198" i="2" s="1"/>
  <c r="N197" i="2"/>
  <c r="K197" i="2"/>
  <c r="J197" i="2"/>
  <c r="H197" i="2"/>
  <c r="F197" i="2"/>
  <c r="N196" i="2"/>
  <c r="K196" i="2"/>
  <c r="J196" i="2"/>
  <c r="H196" i="2"/>
  <c r="F196" i="2"/>
  <c r="N195" i="2"/>
  <c r="K195" i="2"/>
  <c r="J195" i="2"/>
  <c r="H195" i="2"/>
  <c r="F195" i="2"/>
  <c r="G195" i="2" s="1"/>
  <c r="N194" i="2"/>
  <c r="K194" i="2"/>
  <c r="J194" i="2"/>
  <c r="H194" i="2"/>
  <c r="F194" i="2"/>
  <c r="N193" i="2"/>
  <c r="K193" i="2"/>
  <c r="J193" i="2"/>
  <c r="H193" i="2"/>
  <c r="F193" i="2"/>
  <c r="N192" i="2"/>
  <c r="K192" i="2"/>
  <c r="J192" i="2"/>
  <c r="H192" i="2"/>
  <c r="F192" i="2"/>
  <c r="G192" i="2" s="1"/>
  <c r="N191" i="2"/>
  <c r="K191" i="2"/>
  <c r="J191" i="2"/>
  <c r="H191" i="2"/>
  <c r="F191" i="2"/>
  <c r="G191" i="2" s="1"/>
  <c r="N190" i="2"/>
  <c r="K190" i="2"/>
  <c r="J190" i="2"/>
  <c r="H190" i="2"/>
  <c r="F190" i="2"/>
  <c r="G190" i="2" s="1"/>
  <c r="N189" i="2"/>
  <c r="J189" i="2"/>
  <c r="H189" i="2"/>
  <c r="F189" i="2"/>
  <c r="N188" i="2"/>
  <c r="J188" i="2"/>
  <c r="H188" i="2"/>
  <c r="F188" i="2"/>
  <c r="N187" i="2"/>
  <c r="J187" i="2"/>
  <c r="H187" i="2"/>
  <c r="F187" i="2"/>
  <c r="G187" i="2" s="1"/>
  <c r="N186" i="2"/>
  <c r="J186" i="2"/>
  <c r="H186" i="2"/>
  <c r="F186" i="2"/>
  <c r="G186" i="2" s="1"/>
  <c r="N185" i="2"/>
  <c r="J185" i="2"/>
  <c r="H185" i="2"/>
  <c r="F185" i="2"/>
  <c r="G185" i="2" s="1"/>
  <c r="N184" i="2"/>
  <c r="J184" i="2"/>
  <c r="H184" i="2"/>
  <c r="F184" i="2"/>
  <c r="N183" i="2"/>
  <c r="J183" i="2"/>
  <c r="H183" i="2"/>
  <c r="F183" i="2"/>
  <c r="N182" i="2"/>
  <c r="J182" i="2"/>
  <c r="H182" i="2"/>
  <c r="F182" i="2"/>
  <c r="N181" i="2"/>
  <c r="J181" i="2"/>
  <c r="H181" i="2"/>
  <c r="F181" i="2"/>
  <c r="N180" i="2"/>
  <c r="J180" i="2"/>
  <c r="H180" i="2"/>
  <c r="F180" i="2"/>
  <c r="G180" i="2" s="1"/>
  <c r="N179" i="2"/>
  <c r="J179" i="2"/>
  <c r="H179" i="2"/>
  <c r="F179" i="2"/>
  <c r="N178" i="2"/>
  <c r="J178" i="2"/>
  <c r="H178" i="2"/>
  <c r="F178" i="2"/>
  <c r="G178" i="2" s="1"/>
  <c r="N177" i="2"/>
  <c r="J177" i="2"/>
  <c r="H177" i="2"/>
  <c r="F177" i="2"/>
  <c r="N176" i="2"/>
  <c r="J176" i="2"/>
  <c r="H176" i="2"/>
  <c r="F176" i="2"/>
  <c r="N175" i="2"/>
  <c r="J175" i="2"/>
  <c r="I175" i="2"/>
  <c r="H175" i="2"/>
  <c r="F175" i="2"/>
  <c r="G175" i="2" s="1"/>
  <c r="N174" i="2"/>
  <c r="J174" i="2"/>
  <c r="I174" i="2"/>
  <c r="H174" i="2"/>
  <c r="F174" i="2"/>
  <c r="N173" i="2"/>
  <c r="J173" i="2"/>
  <c r="I173" i="2"/>
  <c r="H173" i="2"/>
  <c r="F173" i="2"/>
  <c r="N172" i="2"/>
  <c r="J172" i="2"/>
  <c r="I172" i="2"/>
  <c r="H172" i="2"/>
  <c r="F172" i="2"/>
  <c r="N171" i="2"/>
  <c r="J171" i="2"/>
  <c r="I171" i="2"/>
  <c r="H171" i="2"/>
  <c r="F171" i="2"/>
  <c r="N170" i="2"/>
  <c r="J170" i="2"/>
  <c r="I170" i="2"/>
  <c r="H170" i="2"/>
  <c r="F170" i="2"/>
  <c r="G170" i="2" s="1"/>
  <c r="N169" i="2"/>
  <c r="J169" i="2"/>
  <c r="I169" i="2"/>
  <c r="H169" i="2"/>
  <c r="F169" i="2"/>
  <c r="N168" i="2"/>
  <c r="J168" i="2"/>
  <c r="I168" i="2"/>
  <c r="H168" i="2"/>
  <c r="F168" i="2"/>
  <c r="G168" i="2" s="1"/>
  <c r="N167" i="2"/>
  <c r="J167" i="2"/>
  <c r="I167" i="2"/>
  <c r="H167" i="2"/>
  <c r="F167" i="2"/>
  <c r="N166" i="2"/>
  <c r="J166" i="2"/>
  <c r="I166" i="2"/>
  <c r="H166" i="2"/>
  <c r="F166" i="2"/>
  <c r="N165" i="2"/>
  <c r="J165" i="2"/>
  <c r="I165" i="2"/>
  <c r="H165" i="2"/>
  <c r="F165" i="2"/>
  <c r="G165" i="2" s="1"/>
  <c r="N164" i="2"/>
  <c r="J164" i="2"/>
  <c r="I164" i="2"/>
  <c r="H164" i="2"/>
  <c r="F164" i="2"/>
  <c r="N163" i="2"/>
  <c r="J163" i="2"/>
  <c r="I163" i="2"/>
  <c r="H163" i="2"/>
  <c r="F163" i="2"/>
  <c r="N162" i="2"/>
  <c r="J162" i="2"/>
  <c r="I162" i="2"/>
  <c r="H162" i="2"/>
  <c r="F162" i="2"/>
  <c r="G162" i="2" s="1"/>
  <c r="N161" i="2"/>
  <c r="J161" i="2"/>
  <c r="I161" i="2"/>
  <c r="H161" i="2"/>
  <c r="F161" i="2"/>
  <c r="G161" i="2" s="1"/>
  <c r="N160" i="2"/>
  <c r="J160" i="2"/>
  <c r="I160" i="2"/>
  <c r="H160" i="2"/>
  <c r="F160" i="2"/>
  <c r="N159" i="2"/>
  <c r="J159" i="2"/>
  <c r="I159" i="2"/>
  <c r="H159" i="2"/>
  <c r="F159" i="2"/>
  <c r="N158" i="2"/>
  <c r="J158" i="2"/>
  <c r="I158" i="2"/>
  <c r="H158" i="2"/>
  <c r="F158" i="2"/>
  <c r="G158" i="2" s="1"/>
  <c r="N157" i="2"/>
  <c r="J157" i="2"/>
  <c r="I157" i="2"/>
  <c r="H157" i="2"/>
  <c r="F157" i="2"/>
  <c r="N156" i="2"/>
  <c r="J156" i="2"/>
  <c r="I156" i="2"/>
  <c r="H156" i="2"/>
  <c r="F156" i="2"/>
  <c r="G156" i="2" s="1"/>
  <c r="N155" i="2"/>
  <c r="J155" i="2"/>
  <c r="I155" i="2"/>
  <c r="H155" i="2"/>
  <c r="F155" i="2"/>
  <c r="N154" i="2"/>
  <c r="J154" i="2"/>
  <c r="I154" i="2"/>
  <c r="H154" i="2"/>
  <c r="F154" i="2"/>
  <c r="N153" i="2"/>
  <c r="J153" i="2"/>
  <c r="I153" i="2"/>
  <c r="H153" i="2"/>
  <c r="F153" i="2"/>
  <c r="N152" i="2"/>
  <c r="J152" i="2"/>
  <c r="I152" i="2"/>
  <c r="H152" i="2"/>
  <c r="F152" i="2"/>
  <c r="N151" i="2"/>
  <c r="J151" i="2"/>
  <c r="I151" i="2"/>
  <c r="H151" i="2"/>
  <c r="F151" i="2"/>
  <c r="N150" i="2"/>
  <c r="J150" i="2"/>
  <c r="I150" i="2"/>
  <c r="H150" i="2"/>
  <c r="F150" i="2"/>
  <c r="N149" i="2"/>
  <c r="J149" i="2"/>
  <c r="I149" i="2"/>
  <c r="H149" i="2"/>
  <c r="F149" i="2"/>
  <c r="G149" i="2" s="1"/>
  <c r="N148" i="2"/>
  <c r="J148" i="2"/>
  <c r="I148" i="2"/>
  <c r="H148" i="2"/>
  <c r="F148" i="2"/>
  <c r="N147" i="2"/>
  <c r="K147" i="2"/>
  <c r="J147" i="2"/>
  <c r="H147" i="2"/>
  <c r="F147" i="2"/>
  <c r="N146" i="2"/>
  <c r="K146" i="2"/>
  <c r="J146" i="2"/>
  <c r="H146" i="2"/>
  <c r="F146" i="2"/>
  <c r="G146" i="2" s="1"/>
  <c r="N145" i="2"/>
  <c r="K145" i="2"/>
  <c r="J145" i="2"/>
  <c r="H145" i="2"/>
  <c r="F145" i="2"/>
  <c r="N144" i="2"/>
  <c r="K144" i="2"/>
  <c r="J144" i="2"/>
  <c r="H144" i="2"/>
  <c r="F144" i="2"/>
  <c r="G144" i="2" s="1"/>
  <c r="N143" i="2"/>
  <c r="K143" i="2"/>
  <c r="J143" i="2"/>
  <c r="H143" i="2"/>
  <c r="F143" i="2"/>
  <c r="G143" i="2" s="1"/>
  <c r="N142" i="2"/>
  <c r="K142" i="2"/>
  <c r="J142" i="2"/>
  <c r="H142" i="2"/>
  <c r="F142" i="2"/>
  <c r="G142" i="2" s="1"/>
  <c r="N141" i="2"/>
  <c r="K141" i="2"/>
  <c r="J141" i="2"/>
  <c r="H141" i="2"/>
  <c r="F141" i="2"/>
  <c r="N140" i="2"/>
  <c r="K140" i="2"/>
  <c r="J140" i="2"/>
  <c r="H140" i="2"/>
  <c r="F140" i="2"/>
  <c r="N139" i="2"/>
  <c r="K139" i="2"/>
  <c r="J139" i="2"/>
  <c r="H139" i="2"/>
  <c r="F139" i="2"/>
  <c r="N138" i="2"/>
  <c r="K138" i="2"/>
  <c r="J138" i="2"/>
  <c r="H138" i="2"/>
  <c r="F138" i="2"/>
  <c r="G138" i="2" s="1"/>
  <c r="N137" i="2"/>
  <c r="K137" i="2"/>
  <c r="J137" i="2"/>
  <c r="H137" i="2"/>
  <c r="F137" i="2"/>
  <c r="N136" i="2"/>
  <c r="K136" i="2"/>
  <c r="J136" i="2"/>
  <c r="H136" i="2"/>
  <c r="F136" i="2"/>
  <c r="N135" i="2"/>
  <c r="K135" i="2"/>
  <c r="J135" i="2"/>
  <c r="H135" i="2"/>
  <c r="F135" i="2"/>
  <c r="G135" i="2" s="1"/>
  <c r="N134" i="2"/>
  <c r="K134" i="2"/>
  <c r="J134" i="2"/>
  <c r="H134" i="2"/>
  <c r="F134" i="2"/>
  <c r="N133" i="2"/>
  <c r="J133" i="2"/>
  <c r="H133" i="2"/>
  <c r="F133" i="2"/>
  <c r="N132" i="2"/>
  <c r="J132" i="2"/>
  <c r="H132" i="2"/>
  <c r="F132" i="2"/>
  <c r="G132" i="2" s="1"/>
  <c r="N131" i="2"/>
  <c r="J131" i="2"/>
  <c r="H131" i="2"/>
  <c r="F131" i="2"/>
  <c r="G131" i="2" s="1"/>
  <c r="N130" i="2"/>
  <c r="J130" i="2"/>
  <c r="H130" i="2"/>
  <c r="F130" i="2"/>
  <c r="N129" i="2"/>
  <c r="J129" i="2"/>
  <c r="H129" i="2"/>
  <c r="F129" i="2"/>
  <c r="N128" i="2"/>
  <c r="J128" i="2"/>
  <c r="H128" i="2"/>
  <c r="F128" i="2"/>
  <c r="G128" i="2" s="1"/>
  <c r="N127" i="2"/>
  <c r="J127" i="2"/>
  <c r="H127" i="2"/>
  <c r="F127" i="2"/>
  <c r="N126" i="2"/>
  <c r="J126" i="2"/>
  <c r="H126" i="2"/>
  <c r="F126" i="2"/>
  <c r="G126" i="2" s="1"/>
  <c r="N125" i="2"/>
  <c r="J125" i="2"/>
  <c r="H125" i="2"/>
  <c r="F125" i="2"/>
  <c r="N124" i="2"/>
  <c r="J124" i="2"/>
  <c r="H124" i="2"/>
  <c r="F124" i="2"/>
  <c r="N123" i="2"/>
  <c r="J123" i="2"/>
  <c r="H123" i="2"/>
  <c r="F123" i="2"/>
  <c r="G123" i="2" s="1"/>
  <c r="N122" i="2"/>
  <c r="J122" i="2"/>
  <c r="H122" i="2"/>
  <c r="F122" i="2"/>
  <c r="N121" i="2"/>
  <c r="J121" i="2"/>
  <c r="H121" i="2"/>
  <c r="F121" i="2"/>
  <c r="G121" i="2" s="1"/>
  <c r="N120" i="2"/>
  <c r="J120" i="2"/>
  <c r="H120" i="2"/>
  <c r="F120" i="2"/>
  <c r="G120" i="2" s="1"/>
  <c r="N119" i="2"/>
  <c r="J119" i="2"/>
  <c r="I119" i="2"/>
  <c r="H119" i="2"/>
  <c r="F119" i="2"/>
  <c r="G119" i="2" s="1"/>
  <c r="N118" i="2"/>
  <c r="J118" i="2"/>
  <c r="I118" i="2"/>
  <c r="H118" i="2"/>
  <c r="F118" i="2"/>
  <c r="N117" i="2"/>
  <c r="J117" i="2"/>
  <c r="I117" i="2"/>
  <c r="H117" i="2"/>
  <c r="F117" i="2"/>
  <c r="G117" i="2" s="1"/>
  <c r="N116" i="2"/>
  <c r="J116" i="2"/>
  <c r="I116" i="2"/>
  <c r="H116" i="2"/>
  <c r="F116" i="2"/>
  <c r="G116" i="2" s="1"/>
  <c r="N115" i="2"/>
  <c r="J115" i="2"/>
  <c r="I115" i="2"/>
  <c r="H115" i="2"/>
  <c r="F115" i="2"/>
  <c r="N114" i="2"/>
  <c r="J114" i="2"/>
  <c r="I114" i="2"/>
  <c r="H114" i="2"/>
  <c r="F114" i="2"/>
  <c r="N113" i="2"/>
  <c r="J113" i="2"/>
  <c r="I113" i="2"/>
  <c r="H113" i="2"/>
  <c r="F113" i="2"/>
  <c r="N112" i="2"/>
  <c r="J112" i="2"/>
  <c r="I112" i="2"/>
  <c r="H112" i="2"/>
  <c r="F112" i="2"/>
  <c r="N111" i="2"/>
  <c r="J111" i="2"/>
  <c r="I111" i="2"/>
  <c r="H111" i="2"/>
  <c r="F111" i="2"/>
  <c r="N110" i="2"/>
  <c r="J110" i="2"/>
  <c r="I110" i="2"/>
  <c r="H110" i="2"/>
  <c r="F110" i="2"/>
  <c r="G110" i="2" s="1"/>
  <c r="N109" i="2"/>
  <c r="J109" i="2"/>
  <c r="I109" i="2"/>
  <c r="H109" i="2"/>
  <c r="F109" i="2"/>
  <c r="N108" i="2"/>
  <c r="J108" i="2"/>
  <c r="I108" i="2"/>
  <c r="H108" i="2"/>
  <c r="F108" i="2"/>
  <c r="N107" i="2"/>
  <c r="J107" i="2"/>
  <c r="I107" i="2"/>
  <c r="H107" i="2"/>
  <c r="F107" i="2"/>
  <c r="N106" i="2"/>
  <c r="J106" i="2"/>
  <c r="I106" i="2"/>
  <c r="H106" i="2"/>
  <c r="F106" i="2"/>
  <c r="N105" i="2"/>
  <c r="J105" i="2"/>
  <c r="I105" i="2"/>
  <c r="H105" i="2"/>
  <c r="F105" i="2"/>
  <c r="G105" i="2" s="1"/>
  <c r="N104" i="2"/>
  <c r="J104" i="2"/>
  <c r="I104" i="2"/>
  <c r="H104" i="2"/>
  <c r="F104" i="2"/>
  <c r="N103" i="2"/>
  <c r="J103" i="2"/>
  <c r="I103" i="2"/>
  <c r="H103" i="2"/>
  <c r="F103" i="2"/>
  <c r="N102" i="2"/>
  <c r="J102" i="2"/>
  <c r="I102" i="2"/>
  <c r="H102" i="2"/>
  <c r="F102" i="2"/>
  <c r="G102" i="2" s="1"/>
  <c r="N101" i="2"/>
  <c r="J101" i="2"/>
  <c r="I101" i="2"/>
  <c r="H101" i="2"/>
  <c r="F101" i="2"/>
  <c r="N100" i="2"/>
  <c r="J100" i="2"/>
  <c r="I100" i="2"/>
  <c r="H100" i="2"/>
  <c r="F100" i="2"/>
  <c r="G100" i="2" s="1"/>
  <c r="N99" i="2"/>
  <c r="J99" i="2"/>
  <c r="I99" i="2"/>
  <c r="H99" i="2"/>
  <c r="F99" i="2"/>
  <c r="G99" i="2" s="1"/>
  <c r="N98" i="2"/>
  <c r="J98" i="2"/>
  <c r="I98" i="2"/>
  <c r="H98" i="2"/>
  <c r="F98" i="2"/>
  <c r="G98" i="2" s="1"/>
  <c r="N97" i="2"/>
  <c r="J97" i="2"/>
  <c r="I97" i="2"/>
  <c r="H97" i="2"/>
  <c r="F97" i="2"/>
  <c r="N96" i="2"/>
  <c r="J96" i="2"/>
  <c r="I96" i="2"/>
  <c r="H96" i="2"/>
  <c r="F96" i="2"/>
  <c r="N95" i="2"/>
  <c r="J95" i="2"/>
  <c r="I95" i="2"/>
  <c r="H95" i="2"/>
  <c r="F95" i="2"/>
  <c r="G95" i="2" s="1"/>
  <c r="N94" i="2"/>
  <c r="J94" i="2"/>
  <c r="I94" i="2"/>
  <c r="H94" i="2"/>
  <c r="F94" i="2"/>
  <c r="N93" i="2"/>
  <c r="J93" i="2"/>
  <c r="I93" i="2"/>
  <c r="H93" i="2"/>
  <c r="F93" i="2"/>
  <c r="G93" i="2" s="1"/>
  <c r="N92" i="2"/>
  <c r="J92" i="2"/>
  <c r="I92" i="2"/>
  <c r="H92" i="2"/>
  <c r="F92" i="2"/>
  <c r="G92" i="2" s="1"/>
  <c r="N91" i="2"/>
  <c r="K91" i="2"/>
  <c r="J91" i="2"/>
  <c r="H91" i="2"/>
  <c r="F91" i="2"/>
  <c r="N90" i="2"/>
  <c r="K90" i="2"/>
  <c r="J90" i="2"/>
  <c r="H90" i="2"/>
  <c r="F90" i="2"/>
  <c r="G90" i="2" s="1"/>
  <c r="N89" i="2"/>
  <c r="K89" i="2"/>
  <c r="J89" i="2"/>
  <c r="H89" i="2"/>
  <c r="F89" i="2"/>
  <c r="N88" i="2"/>
  <c r="K88" i="2"/>
  <c r="J88" i="2"/>
  <c r="H88" i="2"/>
  <c r="F88" i="2"/>
  <c r="G88" i="2" s="1"/>
  <c r="N87" i="2"/>
  <c r="K87" i="2"/>
  <c r="J87" i="2"/>
  <c r="H87" i="2"/>
  <c r="F87" i="2"/>
  <c r="N86" i="2"/>
  <c r="K86" i="2"/>
  <c r="J86" i="2"/>
  <c r="H86" i="2"/>
  <c r="F86" i="2"/>
  <c r="N85" i="2"/>
  <c r="K85" i="2"/>
  <c r="J85" i="2"/>
  <c r="H85" i="2"/>
  <c r="F85" i="2"/>
  <c r="N84" i="2"/>
  <c r="K84" i="2"/>
  <c r="J84" i="2"/>
  <c r="H84" i="2"/>
  <c r="F84" i="2"/>
  <c r="G84" i="2" s="1"/>
  <c r="N83" i="2"/>
  <c r="K83" i="2"/>
  <c r="J83" i="2"/>
  <c r="H83" i="2"/>
  <c r="F83" i="2"/>
  <c r="N82" i="2"/>
  <c r="K82" i="2"/>
  <c r="J82" i="2"/>
  <c r="H82" i="2"/>
  <c r="F82" i="2"/>
  <c r="G82" i="2" s="1"/>
  <c r="N81" i="2"/>
  <c r="K81" i="2"/>
  <c r="J81" i="2"/>
  <c r="H81" i="2"/>
  <c r="F81" i="2"/>
  <c r="N80" i="2"/>
  <c r="K80" i="2"/>
  <c r="J80" i="2"/>
  <c r="H80" i="2"/>
  <c r="F80" i="2"/>
  <c r="N79" i="2"/>
  <c r="K79" i="2"/>
  <c r="J79" i="2"/>
  <c r="H79" i="2"/>
  <c r="F79" i="2"/>
  <c r="G79" i="2" s="1"/>
  <c r="N78" i="2"/>
  <c r="K78" i="2"/>
  <c r="J78" i="2"/>
  <c r="H78" i="2"/>
  <c r="F78" i="2"/>
  <c r="G78" i="2" s="1"/>
  <c r="O77" i="2"/>
  <c r="N77" i="2"/>
  <c r="M77" i="2"/>
  <c r="L77" i="2"/>
  <c r="J77" i="2"/>
  <c r="H77" i="2"/>
  <c r="F77" i="2"/>
  <c r="G77" i="2" s="1"/>
  <c r="O76" i="2"/>
  <c r="N76" i="2"/>
  <c r="M76" i="2"/>
  <c r="L76" i="2"/>
  <c r="J76" i="2"/>
  <c r="H76" i="2"/>
  <c r="F76" i="2"/>
  <c r="O75" i="2"/>
  <c r="N75" i="2"/>
  <c r="M75" i="2"/>
  <c r="L75" i="2"/>
  <c r="J75" i="2"/>
  <c r="H75" i="2"/>
  <c r="F75" i="2"/>
  <c r="G75" i="2" s="1"/>
  <c r="O74" i="2"/>
  <c r="N74" i="2"/>
  <c r="M74" i="2"/>
  <c r="L74" i="2"/>
  <c r="J74" i="2"/>
  <c r="H74" i="2"/>
  <c r="F74" i="2"/>
  <c r="O73" i="2"/>
  <c r="N73" i="2"/>
  <c r="M73" i="2"/>
  <c r="L73" i="2"/>
  <c r="J73" i="2"/>
  <c r="H73" i="2"/>
  <c r="F73" i="2"/>
  <c r="G73" i="2" s="1"/>
  <c r="O72" i="2"/>
  <c r="N72" i="2"/>
  <c r="M72" i="2"/>
  <c r="L72" i="2"/>
  <c r="J72" i="2"/>
  <c r="H72" i="2"/>
  <c r="F72" i="2"/>
  <c r="O71" i="2"/>
  <c r="N71" i="2"/>
  <c r="M71" i="2"/>
  <c r="L71" i="2"/>
  <c r="J71" i="2"/>
  <c r="H71" i="2"/>
  <c r="F71" i="2"/>
  <c r="G71" i="2" s="1"/>
  <c r="O70" i="2"/>
  <c r="N70" i="2"/>
  <c r="M70" i="2"/>
  <c r="L70" i="2"/>
  <c r="J70" i="2"/>
  <c r="H70" i="2"/>
  <c r="F70" i="2"/>
  <c r="G70" i="2" s="1"/>
  <c r="O69" i="2"/>
  <c r="N69" i="2"/>
  <c r="M69" i="2"/>
  <c r="L69" i="2"/>
  <c r="J69" i="2"/>
  <c r="H69" i="2"/>
  <c r="F69" i="2"/>
  <c r="G69" i="2" s="1"/>
  <c r="O68" i="2"/>
  <c r="N68" i="2"/>
  <c r="M68" i="2"/>
  <c r="L68" i="2"/>
  <c r="J68" i="2"/>
  <c r="H68" i="2"/>
  <c r="F68" i="2"/>
  <c r="O67" i="2"/>
  <c r="N67" i="2"/>
  <c r="M67" i="2"/>
  <c r="L67" i="2"/>
  <c r="J67" i="2"/>
  <c r="H67" i="2"/>
  <c r="F67" i="2"/>
  <c r="G67" i="2" s="1"/>
  <c r="O66" i="2"/>
  <c r="N66" i="2"/>
  <c r="M66" i="2"/>
  <c r="L66" i="2"/>
  <c r="J66" i="2"/>
  <c r="H66" i="2"/>
  <c r="F66" i="2"/>
  <c r="G66" i="2" s="1"/>
  <c r="O65" i="2"/>
  <c r="N65" i="2"/>
  <c r="M65" i="2"/>
  <c r="L65" i="2"/>
  <c r="J65" i="2"/>
  <c r="H65" i="2"/>
  <c r="F65" i="2"/>
  <c r="G65" i="2" s="1"/>
  <c r="O64" i="2"/>
  <c r="N64" i="2"/>
  <c r="M64" i="2"/>
  <c r="L64" i="2"/>
  <c r="J64" i="2"/>
  <c r="H64" i="2"/>
  <c r="F64" i="2"/>
  <c r="G64" i="2" s="1"/>
  <c r="O63" i="2"/>
  <c r="N63" i="2"/>
  <c r="M63" i="2"/>
  <c r="L63" i="2"/>
  <c r="J63" i="2"/>
  <c r="I63" i="2"/>
  <c r="H63" i="2"/>
  <c r="F63" i="2"/>
  <c r="G63" i="2" s="1"/>
  <c r="O62" i="2"/>
  <c r="N62" i="2"/>
  <c r="M62" i="2"/>
  <c r="L62" i="2"/>
  <c r="J62" i="2"/>
  <c r="I62" i="2"/>
  <c r="H62" i="2"/>
  <c r="F62" i="2"/>
  <c r="G62" i="2" s="1"/>
  <c r="O61" i="2"/>
  <c r="N61" i="2"/>
  <c r="M61" i="2"/>
  <c r="L61" i="2"/>
  <c r="J61" i="2"/>
  <c r="I61" i="2"/>
  <c r="H61" i="2"/>
  <c r="F61" i="2"/>
  <c r="G61" i="2" s="1"/>
  <c r="O60" i="2"/>
  <c r="N60" i="2"/>
  <c r="M60" i="2"/>
  <c r="L60" i="2"/>
  <c r="J60" i="2"/>
  <c r="I60" i="2"/>
  <c r="H60" i="2"/>
  <c r="F60" i="2"/>
  <c r="G60" i="2" s="1"/>
  <c r="O59" i="2"/>
  <c r="N59" i="2"/>
  <c r="M59" i="2"/>
  <c r="L59" i="2"/>
  <c r="J59" i="2"/>
  <c r="I59" i="2"/>
  <c r="H59" i="2"/>
  <c r="F59" i="2"/>
  <c r="G59" i="2" s="1"/>
  <c r="O58" i="2"/>
  <c r="N58" i="2"/>
  <c r="M58" i="2"/>
  <c r="L58" i="2"/>
  <c r="J58" i="2"/>
  <c r="I58" i="2"/>
  <c r="H58" i="2"/>
  <c r="F58" i="2"/>
  <c r="G58" i="2" s="1"/>
  <c r="O57" i="2"/>
  <c r="N57" i="2"/>
  <c r="M57" i="2"/>
  <c r="L57" i="2"/>
  <c r="J57" i="2"/>
  <c r="I57" i="2"/>
  <c r="H57" i="2"/>
  <c r="F57" i="2"/>
  <c r="G57" i="2" s="1"/>
  <c r="O56" i="2"/>
  <c r="N56" i="2"/>
  <c r="M56" i="2"/>
  <c r="L56" i="2"/>
  <c r="J56" i="2"/>
  <c r="I56" i="2"/>
  <c r="H56" i="2"/>
  <c r="F56" i="2"/>
  <c r="G56" i="2" s="1"/>
  <c r="O55" i="2"/>
  <c r="N55" i="2"/>
  <c r="M55" i="2"/>
  <c r="L55" i="2"/>
  <c r="J55" i="2"/>
  <c r="I55" i="2"/>
  <c r="H55" i="2"/>
  <c r="F55" i="2"/>
  <c r="G55" i="2" s="1"/>
  <c r="O54" i="2"/>
  <c r="N54" i="2"/>
  <c r="M54" i="2"/>
  <c r="L54" i="2"/>
  <c r="J54" i="2"/>
  <c r="I54" i="2"/>
  <c r="H54" i="2"/>
  <c r="F54" i="2"/>
  <c r="O53" i="2"/>
  <c r="N53" i="2"/>
  <c r="M53" i="2"/>
  <c r="L53" i="2"/>
  <c r="J53" i="2"/>
  <c r="I53" i="2"/>
  <c r="H53" i="2"/>
  <c r="F53" i="2"/>
  <c r="G53" i="2" s="1"/>
  <c r="O52" i="2"/>
  <c r="N52" i="2"/>
  <c r="M52" i="2"/>
  <c r="L52" i="2"/>
  <c r="J52" i="2"/>
  <c r="I52" i="2"/>
  <c r="H52" i="2"/>
  <c r="F52" i="2"/>
  <c r="G52" i="2" s="1"/>
  <c r="O51" i="2"/>
  <c r="N51" i="2"/>
  <c r="M51" i="2"/>
  <c r="L51" i="2"/>
  <c r="J51" i="2"/>
  <c r="I51" i="2"/>
  <c r="H51" i="2"/>
  <c r="F51" i="2"/>
  <c r="G51" i="2" s="1"/>
  <c r="O50" i="2"/>
  <c r="N50" i="2"/>
  <c r="M50" i="2"/>
  <c r="L50" i="2"/>
  <c r="J50" i="2"/>
  <c r="I50" i="2"/>
  <c r="H50" i="2"/>
  <c r="F50" i="2"/>
  <c r="G50" i="2" s="1"/>
  <c r="O49" i="2"/>
  <c r="N49" i="2"/>
  <c r="M49" i="2"/>
  <c r="L49" i="2"/>
  <c r="J49" i="2"/>
  <c r="I49" i="2"/>
  <c r="H49" i="2"/>
  <c r="F49" i="2"/>
  <c r="G49" i="2" s="1"/>
  <c r="O48" i="2"/>
  <c r="N48" i="2"/>
  <c r="M48" i="2"/>
  <c r="L48" i="2"/>
  <c r="J48" i="2"/>
  <c r="I48" i="2"/>
  <c r="H48" i="2"/>
  <c r="F48" i="2"/>
  <c r="O47" i="2"/>
  <c r="N47" i="2"/>
  <c r="M47" i="2"/>
  <c r="L47" i="2"/>
  <c r="J47" i="2"/>
  <c r="I47" i="2"/>
  <c r="H47" i="2"/>
  <c r="F47" i="2"/>
  <c r="G47" i="2" s="1"/>
  <c r="O46" i="2"/>
  <c r="N46" i="2"/>
  <c r="M46" i="2"/>
  <c r="L46" i="2"/>
  <c r="J46" i="2"/>
  <c r="I46" i="2"/>
  <c r="H46" i="2"/>
  <c r="F46" i="2"/>
  <c r="O45" i="2"/>
  <c r="N45" i="2"/>
  <c r="M45" i="2"/>
  <c r="L45" i="2"/>
  <c r="J45" i="2"/>
  <c r="I45" i="2"/>
  <c r="H45" i="2"/>
  <c r="F45" i="2"/>
  <c r="G45" i="2" s="1"/>
  <c r="O44" i="2"/>
  <c r="N44" i="2"/>
  <c r="M44" i="2"/>
  <c r="L44" i="2"/>
  <c r="J44" i="2"/>
  <c r="I44" i="2"/>
  <c r="H44" i="2"/>
  <c r="F44" i="2"/>
  <c r="O43" i="2"/>
  <c r="N43" i="2"/>
  <c r="M43" i="2"/>
  <c r="L43" i="2"/>
  <c r="J43" i="2"/>
  <c r="I43" i="2"/>
  <c r="H43" i="2"/>
  <c r="F43" i="2"/>
  <c r="G43" i="2" s="1"/>
  <c r="O42" i="2"/>
  <c r="N42" i="2"/>
  <c r="M42" i="2"/>
  <c r="L42" i="2"/>
  <c r="J42" i="2"/>
  <c r="I42" i="2"/>
  <c r="H42" i="2"/>
  <c r="F42" i="2"/>
  <c r="O41" i="2"/>
  <c r="N41" i="2"/>
  <c r="M41" i="2"/>
  <c r="L41" i="2"/>
  <c r="J41" i="2"/>
  <c r="I41" i="2"/>
  <c r="H41" i="2"/>
  <c r="F41" i="2"/>
  <c r="G41" i="2" s="1"/>
  <c r="O40" i="2"/>
  <c r="N40" i="2"/>
  <c r="M40" i="2"/>
  <c r="L40" i="2"/>
  <c r="J40" i="2"/>
  <c r="I40" i="2"/>
  <c r="H40" i="2"/>
  <c r="F40" i="2"/>
  <c r="O39" i="2"/>
  <c r="N39" i="2"/>
  <c r="M39" i="2"/>
  <c r="L39" i="2"/>
  <c r="J39" i="2"/>
  <c r="I39" i="2"/>
  <c r="H39" i="2"/>
  <c r="F39" i="2"/>
  <c r="G39" i="2" s="1"/>
  <c r="O38" i="2"/>
  <c r="N38" i="2"/>
  <c r="M38" i="2"/>
  <c r="L38" i="2"/>
  <c r="J38" i="2"/>
  <c r="I38" i="2"/>
  <c r="H38" i="2"/>
  <c r="F38" i="2"/>
  <c r="O37" i="2"/>
  <c r="N37" i="2"/>
  <c r="M37" i="2"/>
  <c r="L37" i="2"/>
  <c r="J37" i="2"/>
  <c r="I37" i="2"/>
  <c r="H37" i="2"/>
  <c r="F37" i="2"/>
  <c r="G37" i="2" s="1"/>
  <c r="O36" i="2"/>
  <c r="N36" i="2"/>
  <c r="M36" i="2"/>
  <c r="L36" i="2"/>
  <c r="J36" i="2"/>
  <c r="I36" i="2"/>
  <c r="H36" i="2"/>
  <c r="F36" i="2"/>
  <c r="G36" i="2" s="1"/>
  <c r="O35" i="2"/>
  <c r="N35" i="2"/>
  <c r="M35" i="2"/>
  <c r="L35" i="2"/>
  <c r="K35" i="2"/>
  <c r="J35" i="2"/>
  <c r="H35" i="2"/>
  <c r="F35" i="2"/>
  <c r="G35" i="2" s="1"/>
  <c r="O34" i="2"/>
  <c r="N34" i="2"/>
  <c r="M34" i="2"/>
  <c r="L34" i="2"/>
  <c r="K34" i="2"/>
  <c r="J34" i="2"/>
  <c r="H34" i="2"/>
  <c r="F34" i="2"/>
  <c r="G34" i="2" s="1"/>
  <c r="O33" i="2"/>
  <c r="N33" i="2"/>
  <c r="M33" i="2"/>
  <c r="L33" i="2"/>
  <c r="K33" i="2"/>
  <c r="J33" i="2"/>
  <c r="H33" i="2"/>
  <c r="F33" i="2"/>
  <c r="G33" i="2" s="1"/>
  <c r="O32" i="2"/>
  <c r="N32" i="2"/>
  <c r="M32" i="2"/>
  <c r="L32" i="2"/>
  <c r="K32" i="2"/>
  <c r="J32" i="2"/>
  <c r="H32" i="2"/>
  <c r="F32" i="2"/>
  <c r="G32" i="2" s="1"/>
  <c r="O31" i="2"/>
  <c r="N31" i="2"/>
  <c r="M31" i="2"/>
  <c r="L31" i="2"/>
  <c r="K31" i="2"/>
  <c r="J31" i="2"/>
  <c r="H31" i="2"/>
  <c r="F31" i="2"/>
  <c r="G31" i="2" s="1"/>
  <c r="O30" i="2"/>
  <c r="N30" i="2"/>
  <c r="M30" i="2"/>
  <c r="L30" i="2"/>
  <c r="K30" i="2"/>
  <c r="J30" i="2"/>
  <c r="H30" i="2"/>
  <c r="F30" i="2"/>
  <c r="G30" i="2" s="1"/>
  <c r="O29" i="2"/>
  <c r="N29" i="2"/>
  <c r="M29" i="2"/>
  <c r="L29" i="2"/>
  <c r="K29" i="2"/>
  <c r="J29" i="2"/>
  <c r="H29" i="2"/>
  <c r="F29" i="2"/>
  <c r="G29" i="2" s="1"/>
  <c r="O28" i="2"/>
  <c r="N28" i="2"/>
  <c r="M28" i="2"/>
  <c r="L28" i="2"/>
  <c r="K28" i="2"/>
  <c r="J28" i="2"/>
  <c r="H28" i="2"/>
  <c r="F28" i="2"/>
  <c r="G28" i="2" s="1"/>
  <c r="O27" i="2"/>
  <c r="N27" i="2"/>
  <c r="M27" i="2"/>
  <c r="L27" i="2"/>
  <c r="K27" i="2"/>
  <c r="J27" i="2"/>
  <c r="H27" i="2"/>
  <c r="F27" i="2"/>
  <c r="G27" i="2" s="1"/>
  <c r="O26" i="2"/>
  <c r="N26" i="2"/>
  <c r="M26" i="2"/>
  <c r="L26" i="2"/>
  <c r="K26" i="2"/>
  <c r="J26" i="2"/>
  <c r="H26" i="2"/>
  <c r="F26" i="2"/>
  <c r="G26" i="2" s="1"/>
  <c r="O25" i="2"/>
  <c r="N25" i="2"/>
  <c r="M25" i="2"/>
  <c r="L25" i="2"/>
  <c r="K25" i="2"/>
  <c r="J25" i="2"/>
  <c r="H25" i="2"/>
  <c r="F25" i="2"/>
  <c r="G25" i="2" s="1"/>
  <c r="O24" i="2"/>
  <c r="N24" i="2"/>
  <c r="M24" i="2"/>
  <c r="L24" i="2"/>
  <c r="K24" i="2"/>
  <c r="J24" i="2"/>
  <c r="H24" i="2"/>
  <c r="F24" i="2"/>
  <c r="G24" i="2" s="1"/>
  <c r="O23" i="2"/>
  <c r="N23" i="2"/>
  <c r="M23" i="2"/>
  <c r="L23" i="2"/>
  <c r="K23" i="2"/>
  <c r="J23" i="2"/>
  <c r="H23" i="2"/>
  <c r="F23" i="2"/>
  <c r="G23" i="2" s="1"/>
  <c r="O22" i="2"/>
  <c r="N22" i="2"/>
  <c r="M22" i="2"/>
  <c r="L22" i="2"/>
  <c r="K22" i="2"/>
  <c r="J22" i="2"/>
  <c r="H22" i="2"/>
  <c r="F22" i="2"/>
  <c r="G22" i="2" s="1"/>
  <c r="R15" i="2"/>
  <c r="Q15" i="2"/>
  <c r="P15" i="2"/>
  <c r="O15" i="2"/>
  <c r="E15" i="2"/>
  <c r="I761" i="2" s="1"/>
  <c r="R14" i="2"/>
  <c r="Q14" i="2"/>
  <c r="P14" i="2"/>
  <c r="O14" i="2"/>
  <c r="E14" i="2"/>
  <c r="I704" i="2" s="1"/>
  <c r="R13" i="2"/>
  <c r="Q13" i="2"/>
  <c r="P13" i="2"/>
  <c r="O13" i="2"/>
  <c r="E13" i="2"/>
  <c r="I647" i="2" s="1"/>
  <c r="R12" i="2"/>
  <c r="Q12" i="2"/>
  <c r="P12" i="2"/>
  <c r="O12" i="2"/>
  <c r="E12" i="2"/>
  <c r="I631" i="2" s="1"/>
  <c r="R11" i="2"/>
  <c r="Q11" i="2"/>
  <c r="P11" i="2"/>
  <c r="O11" i="2"/>
  <c r="E11" i="2"/>
  <c r="I579" i="2" s="1"/>
  <c r="R10" i="2"/>
  <c r="Q10" i="2"/>
  <c r="P10" i="2"/>
  <c r="O10" i="2"/>
  <c r="E10" i="2"/>
  <c r="I513" i="2" s="1"/>
  <c r="R9" i="2"/>
  <c r="Q9" i="2"/>
  <c r="P9" i="2"/>
  <c r="O9" i="2"/>
  <c r="E9" i="2"/>
  <c r="I416" i="2" s="1"/>
  <c r="R8" i="2"/>
  <c r="Q8" i="2"/>
  <c r="P8" i="2"/>
  <c r="O8" i="2"/>
  <c r="E8" i="2"/>
  <c r="I412" i="2" s="1"/>
  <c r="R7" i="2"/>
  <c r="Q7" i="2"/>
  <c r="P7" i="2"/>
  <c r="O7" i="2"/>
  <c r="E7" i="2"/>
  <c r="I303" i="2" s="1"/>
  <c r="R6" i="2"/>
  <c r="Q6" i="2"/>
  <c r="P6" i="2"/>
  <c r="O6" i="2"/>
  <c r="E6" i="2"/>
  <c r="I253" i="2" s="1"/>
  <c r="R5" i="2"/>
  <c r="Q5" i="2"/>
  <c r="P5" i="2"/>
  <c r="O5" i="2"/>
  <c r="E5" i="2"/>
  <c r="R4" i="2"/>
  <c r="Q4" i="2"/>
  <c r="P4" i="2"/>
  <c r="O4" i="2"/>
  <c r="E4" i="2"/>
  <c r="R3" i="2"/>
  <c r="Q3" i="2"/>
  <c r="P3" i="2"/>
  <c r="O3" i="2"/>
  <c r="E3" i="2"/>
  <c r="I84" i="2" s="1"/>
  <c r="R2" i="2"/>
  <c r="Q2" i="2"/>
  <c r="P2" i="2"/>
  <c r="O2" i="2"/>
  <c r="E2" i="2"/>
  <c r="I74" i="2" s="1"/>
  <c r="C61" i="1"/>
  <c r="C54" i="1"/>
  <c r="C53" i="1"/>
  <c r="C52" i="1"/>
  <c r="C51" i="1"/>
  <c r="C50" i="1"/>
  <c r="B16" i="1"/>
  <c r="B17" i="1" s="1"/>
  <c r="B18" i="1" s="1"/>
  <c r="B19" i="1" s="1"/>
  <c r="B7" i="1"/>
  <c r="B8" i="1" s="1"/>
  <c r="B9" i="1" s="1"/>
  <c r="B10" i="1" s="1"/>
  <c r="B11" i="1" s="1"/>
  <c r="B12" i="1" s="1"/>
  <c r="B13" i="1" s="1"/>
  <c r="I793" i="2" l="1"/>
  <c r="I758" i="2"/>
  <c r="I754" i="2"/>
  <c r="I31" i="2"/>
  <c r="I75" i="2"/>
  <c r="I69" i="2"/>
  <c r="I25" i="2"/>
  <c r="I33" i="2"/>
  <c r="I23" i="2"/>
  <c r="I479" i="2"/>
  <c r="I593" i="2"/>
  <c r="I73" i="2"/>
  <c r="I64" i="2"/>
  <c r="I34" i="2"/>
  <c r="I413" i="2"/>
  <c r="I27" i="2"/>
  <c r="I744" i="2"/>
  <c r="I32" i="2"/>
  <c r="I403" i="2"/>
  <c r="I65" i="2"/>
  <c r="I77" i="2"/>
  <c r="I408" i="2"/>
  <c r="I30" i="2"/>
  <c r="I532" i="2"/>
  <c r="I536" i="2"/>
  <c r="I571" i="2"/>
  <c r="I349" i="2"/>
  <c r="I305" i="2"/>
  <c r="I344" i="2"/>
  <c r="I630" i="2"/>
  <c r="F8" i="2"/>
  <c r="G8" i="2" s="1"/>
  <c r="I360" i="2"/>
  <c r="I537" i="2"/>
  <c r="I582" i="2"/>
  <c r="I586" i="2"/>
  <c r="I369" i="2"/>
  <c r="I568" i="2"/>
  <c r="I573" i="2"/>
  <c r="I351" i="2"/>
  <c r="I578" i="2"/>
  <c r="I311" i="2"/>
  <c r="I534" i="2"/>
  <c r="I424" i="2"/>
  <c r="I701" i="2"/>
  <c r="I420" i="2"/>
  <c r="I574" i="2"/>
  <c r="I29" i="2"/>
  <c r="I698" i="2"/>
  <c r="I748" i="2"/>
  <c r="I144" i="2"/>
  <c r="I137" i="2"/>
  <c r="I186" i="2"/>
  <c r="I177" i="2"/>
  <c r="I136" i="2"/>
  <c r="I147" i="2"/>
  <c r="I143" i="2"/>
  <c r="I181" i="2"/>
  <c r="I139" i="2"/>
  <c r="I135" i="2"/>
  <c r="I176" i="2"/>
  <c r="I185" i="2"/>
  <c r="I142" i="2"/>
  <c r="I180" i="2"/>
  <c r="I189" i="2"/>
  <c r="I138" i="2"/>
  <c r="I187" i="2"/>
  <c r="I426" i="2"/>
  <c r="I419" i="2"/>
  <c r="I463" i="2"/>
  <c r="I459" i="2"/>
  <c r="I467" i="2"/>
  <c r="I469" i="2"/>
  <c r="I456" i="2"/>
  <c r="I464" i="2"/>
  <c r="I422" i="2"/>
  <c r="I468" i="2"/>
  <c r="I418" i="2"/>
  <c r="I414" i="2"/>
  <c r="I425" i="2"/>
  <c r="I421" i="2"/>
  <c r="I458" i="2"/>
  <c r="I134" i="2"/>
  <c r="I232" i="2"/>
  <c r="I195" i="2"/>
  <c r="I242" i="2"/>
  <c r="F9" i="2"/>
  <c r="G9" i="2" s="1"/>
  <c r="I178" i="2"/>
  <c r="I183" i="2"/>
  <c r="I188" i="2"/>
  <c r="I465" i="2"/>
  <c r="I243" i="2"/>
  <c r="I140" i="2"/>
  <c r="I179" i="2"/>
  <c r="I461" i="2"/>
  <c r="I466" i="2"/>
  <c r="I423" i="2"/>
  <c r="I145" i="2"/>
  <c r="I427" i="2"/>
  <c r="I457" i="2"/>
  <c r="I141" i="2"/>
  <c r="I462" i="2"/>
  <c r="I404" i="2"/>
  <c r="I364" i="2"/>
  <c r="I367" i="2"/>
  <c r="I359" i="2"/>
  <c r="I405" i="2"/>
  <c r="I400" i="2"/>
  <c r="I409" i="2"/>
  <c r="I366" i="2"/>
  <c r="I588" i="2"/>
  <c r="I624" i="2"/>
  <c r="I595" i="2"/>
  <c r="I584" i="2"/>
  <c r="I636" i="2"/>
  <c r="I634" i="2"/>
  <c r="I625" i="2"/>
  <c r="I592" i="2"/>
  <c r="I629" i="2"/>
  <c r="I633" i="2"/>
  <c r="I637" i="2"/>
  <c r="I591" i="2"/>
  <c r="I583" i="2"/>
  <c r="I628" i="2"/>
  <c r="I590" i="2"/>
  <c r="I649" i="2"/>
  <c r="I648" i="2"/>
  <c r="I682" i="2"/>
  <c r="I645" i="2"/>
  <c r="I693" i="2"/>
  <c r="I641" i="2"/>
  <c r="I307" i="2"/>
  <c r="I357" i="2"/>
  <c r="I314" i="2"/>
  <c r="I310" i="2"/>
  <c r="I527" i="2"/>
  <c r="I580" i="2"/>
  <c r="I538" i="2"/>
  <c r="I759" i="2"/>
  <c r="I792" i="2"/>
  <c r="I802" i="2"/>
  <c r="I355" i="2"/>
  <c r="F11" i="2"/>
  <c r="I11" i="2" s="1"/>
  <c r="J16" i="1" s="1"/>
  <c r="I650" i="2"/>
  <c r="I526" i="2"/>
  <c r="I71" i="2"/>
  <c r="F2" i="2"/>
  <c r="I35" i="2"/>
  <c r="G673" i="2"/>
  <c r="G94" i="2"/>
  <c r="G104" i="2"/>
  <c r="G427" i="2"/>
  <c r="G517" i="2"/>
  <c r="G111" i="2"/>
  <c r="G435" i="2"/>
  <c r="G685" i="2"/>
  <c r="I127" i="2"/>
  <c r="I83" i="2"/>
  <c r="I87" i="2"/>
  <c r="I129" i="2"/>
  <c r="I85" i="2"/>
  <c r="I131" i="2"/>
  <c r="I128" i="2"/>
  <c r="I130" i="2"/>
  <c r="I121" i="2"/>
  <c r="I88" i="2"/>
  <c r="I90" i="2"/>
  <c r="I80" i="2"/>
  <c r="I89" i="2"/>
  <c r="I82" i="2"/>
  <c r="I125" i="2"/>
  <c r="I78" i="2"/>
  <c r="I122" i="2"/>
  <c r="I132" i="2"/>
  <c r="I124" i="2"/>
  <c r="I81" i="2"/>
  <c r="I133" i="2"/>
  <c r="I126" i="2"/>
  <c r="F3" i="2"/>
  <c r="G369" i="2"/>
  <c r="G472" i="2"/>
  <c r="G151" i="2"/>
  <c r="I474" i="2"/>
  <c r="I524" i="2"/>
  <c r="I475" i="2"/>
  <c r="I470" i="2"/>
  <c r="I525" i="2"/>
  <c r="I472" i="2"/>
  <c r="I523" i="2"/>
  <c r="I481" i="2"/>
  <c r="I518" i="2"/>
  <c r="I520" i="2"/>
  <c r="I482" i="2"/>
  <c r="I512" i="2"/>
  <c r="I517" i="2"/>
  <c r="I522" i="2"/>
  <c r="I473" i="2"/>
  <c r="I521" i="2"/>
  <c r="I514" i="2"/>
  <c r="I476" i="2"/>
  <c r="I515" i="2"/>
  <c r="I478" i="2"/>
  <c r="I483" i="2"/>
  <c r="I516" i="2"/>
  <c r="I480" i="2"/>
  <c r="I300" i="2"/>
  <c r="F10" i="2"/>
  <c r="G200" i="2"/>
  <c r="G221" i="2"/>
  <c r="G422" i="2"/>
  <c r="G729" i="2"/>
  <c r="G232" i="2"/>
  <c r="G281" i="2"/>
  <c r="G581" i="2"/>
  <c r="G757" i="2"/>
  <c r="I123" i="2"/>
  <c r="G218" i="2"/>
  <c r="I288" i="2"/>
  <c r="G458" i="2"/>
  <c r="I477" i="2"/>
  <c r="I519" i="2"/>
  <c r="G595" i="2"/>
  <c r="G96" i="2"/>
  <c r="G229" i="2"/>
  <c r="G349" i="2"/>
  <c r="G511" i="2"/>
  <c r="G742" i="2"/>
  <c r="G754" i="2"/>
  <c r="I120" i="2"/>
  <c r="G275" i="2"/>
  <c r="I86" i="2"/>
  <c r="G54" i="2"/>
  <c r="G272" i="2"/>
  <c r="G338" i="2"/>
  <c r="G136" i="2"/>
  <c r="G316" i="2"/>
  <c r="G800" i="2"/>
  <c r="I239" i="2"/>
  <c r="I241" i="2"/>
  <c r="I197" i="2"/>
  <c r="I238" i="2"/>
  <c r="I240" i="2"/>
  <c r="I199" i="2"/>
  <c r="I201" i="2"/>
  <c r="I192" i="2"/>
  <c r="I203" i="2"/>
  <c r="I245" i="2"/>
  <c r="I233" i="2"/>
  <c r="I194" i="2"/>
  <c r="I196" i="2"/>
  <c r="I202" i="2"/>
  <c r="I244" i="2"/>
  <c r="I193" i="2"/>
  <c r="I190" i="2"/>
  <c r="F5" i="2"/>
  <c r="I198" i="2"/>
  <c r="I191" i="2"/>
  <c r="I236" i="2"/>
  <c r="I235" i="2"/>
  <c r="I234" i="2"/>
  <c r="I237" i="2"/>
  <c r="I200" i="2"/>
  <c r="G560" i="2"/>
  <c r="G313" i="2"/>
  <c r="I471" i="2"/>
  <c r="G157" i="2"/>
  <c r="G176" i="2"/>
  <c r="G497" i="2"/>
  <c r="G600" i="2"/>
  <c r="I295" i="2"/>
  <c r="I249" i="2"/>
  <c r="I251" i="2"/>
  <c r="I250" i="2"/>
  <c r="I292" i="2"/>
  <c r="I299" i="2"/>
  <c r="I257" i="2"/>
  <c r="I294" i="2"/>
  <c r="I290" i="2"/>
  <c r="I259" i="2"/>
  <c r="I254" i="2"/>
  <c r="I298" i="2"/>
  <c r="I247" i="2"/>
  <c r="I258" i="2"/>
  <c r="I255" i="2"/>
  <c r="I289" i="2"/>
  <c r="I296" i="2"/>
  <c r="I293" i="2"/>
  <c r="I301" i="2"/>
  <c r="I252" i="2"/>
  <c r="I256" i="2"/>
  <c r="I297" i="2"/>
  <c r="F6" i="2"/>
  <c r="G494" i="2"/>
  <c r="G793" i="2"/>
  <c r="G118" i="2"/>
  <c r="G184" i="2"/>
  <c r="G483" i="2"/>
  <c r="G48" i="2"/>
  <c r="G108" i="2"/>
  <c r="G154" i="2"/>
  <c r="G366" i="2"/>
  <c r="G91" i="2"/>
  <c r="G134" i="2"/>
  <c r="G303" i="2"/>
  <c r="G314" i="2"/>
  <c r="G343" i="2"/>
  <c r="G526" i="2"/>
  <c r="G543" i="2"/>
  <c r="G626" i="2"/>
  <c r="G778" i="2"/>
  <c r="I291" i="2"/>
  <c r="I91" i="2"/>
  <c r="G141" i="2"/>
  <c r="G203" i="2"/>
  <c r="G432" i="2"/>
  <c r="G469" i="2"/>
  <c r="G670" i="2"/>
  <c r="G189" i="2"/>
  <c r="G612" i="2"/>
  <c r="G499" i="2"/>
  <c r="G181" i="2"/>
  <c r="I248" i="2"/>
  <c r="G584" i="2"/>
  <c r="G444" i="2"/>
  <c r="G68" i="2"/>
  <c r="G352" i="2"/>
  <c r="G89" i="2"/>
  <c r="G492" i="2"/>
  <c r="G664" i="2"/>
  <c r="G86" i="2"/>
  <c r="G260" i="2"/>
  <c r="G374" i="2"/>
  <c r="G738" i="2"/>
  <c r="I79" i="2"/>
  <c r="G341" i="2"/>
  <c r="G393" i="2"/>
  <c r="G653" i="2"/>
  <c r="I706" i="2"/>
  <c r="I699" i="2"/>
  <c r="I745" i="2"/>
  <c r="I707" i="2"/>
  <c r="I741" i="2"/>
  <c r="I700" i="2"/>
  <c r="I695" i="2"/>
  <c r="I737" i="2"/>
  <c r="I694" i="2"/>
  <c r="I738" i="2"/>
  <c r="I749" i="2"/>
  <c r="I739" i="2"/>
  <c r="I697" i="2"/>
  <c r="I743" i="2"/>
  <c r="I703" i="2"/>
  <c r="I746" i="2"/>
  <c r="I736" i="2"/>
  <c r="I702" i="2"/>
  <c r="I742" i="2"/>
  <c r="I696" i="2"/>
  <c r="I740" i="2"/>
  <c r="I705" i="2"/>
  <c r="I747" i="2"/>
  <c r="G124" i="2"/>
  <c r="G160" i="2"/>
  <c r="G474" i="2"/>
  <c r="G734" i="2"/>
  <c r="F14" i="2"/>
  <c r="G371" i="2"/>
  <c r="G397" i="2"/>
  <c r="G508" i="2"/>
  <c r="G796" i="2"/>
  <c r="G552" i="2"/>
  <c r="G257" i="2"/>
  <c r="G784" i="2"/>
  <c r="I246" i="2"/>
  <c r="G449" i="2"/>
  <c r="G535" i="2"/>
  <c r="G693" i="2"/>
  <c r="G265" i="2"/>
  <c r="G446" i="2"/>
  <c r="G464" i="2"/>
  <c r="G557" i="2"/>
  <c r="G701" i="2"/>
  <c r="G419" i="2"/>
  <c r="G534" i="2"/>
  <c r="G237" i="2"/>
  <c r="G731" i="2"/>
  <c r="G72" i="2"/>
  <c r="G139" i="2"/>
  <c r="G46" i="2"/>
  <c r="G103" i="2"/>
  <c r="G606" i="2"/>
  <c r="G322" i="2"/>
  <c r="G772" i="2"/>
  <c r="G44" i="2"/>
  <c r="G267" i="2"/>
  <c r="G377" i="2"/>
  <c r="G589" i="2"/>
  <c r="G676" i="2"/>
  <c r="G696" i="2"/>
  <c r="G129" i="2"/>
  <c r="G245" i="2"/>
  <c r="G286" i="2"/>
  <c r="G505" i="2"/>
  <c r="G609" i="2"/>
  <c r="G735" i="2"/>
  <c r="G751" i="2"/>
  <c r="G106" i="2"/>
  <c r="G159" i="2"/>
  <c r="G360" i="2"/>
  <c r="G113" i="2"/>
  <c r="G391" i="2"/>
  <c r="G555" i="2"/>
  <c r="G219" i="2"/>
  <c r="G659" i="2"/>
  <c r="G249" i="2"/>
  <c r="G355" i="2"/>
  <c r="G467" i="2"/>
  <c r="G576" i="2"/>
  <c r="G773" i="2"/>
  <c r="G804" i="2"/>
  <c r="G42" i="2"/>
  <c r="G147" i="2"/>
  <c r="G174" i="2"/>
  <c r="G295" i="2"/>
  <c r="G524" i="2"/>
  <c r="G621" i="2"/>
  <c r="G645" i="2"/>
  <c r="U5" i="2"/>
  <c r="G40" i="2"/>
  <c r="G80" i="2"/>
  <c r="G152" i="2"/>
  <c r="G214" i="2"/>
  <c r="G301" i="2"/>
  <c r="G336" i="2"/>
  <c r="G639" i="2"/>
  <c r="G38" i="2"/>
  <c r="G122" i="2"/>
  <c r="G209" i="2"/>
  <c r="G241" i="2"/>
  <c r="G347" i="2"/>
  <c r="G588" i="2"/>
  <c r="G699" i="2"/>
  <c r="G801" i="2"/>
  <c r="G127" i="2"/>
  <c r="G169" i="2"/>
  <c r="G442" i="2"/>
  <c r="G481" i="2"/>
  <c r="G651" i="2"/>
  <c r="G736" i="2"/>
  <c r="F7" i="2"/>
  <c r="G263" i="2"/>
  <c r="I347" i="2"/>
  <c r="G417" i="2"/>
  <c r="G459" i="2"/>
  <c r="G493" i="2"/>
  <c r="G518" i="2"/>
  <c r="I684" i="2"/>
  <c r="F15" i="2"/>
  <c r="G356" i="2"/>
  <c r="G445" i="2"/>
  <c r="G718" i="2"/>
  <c r="G107" i="2"/>
  <c r="G207" i="2"/>
  <c r="G334" i="2"/>
  <c r="G395" i="2"/>
  <c r="G501" i="2"/>
  <c r="G619" i="2"/>
  <c r="G657" i="2"/>
  <c r="G709" i="2"/>
  <c r="G130" i="2"/>
  <c r="I312" i="2"/>
  <c r="G398" i="2"/>
  <c r="G420" i="2"/>
  <c r="G571" i="2"/>
  <c r="G614" i="2"/>
  <c r="G672" i="2"/>
  <c r="G759" i="2"/>
  <c r="G115" i="2"/>
  <c r="G239" i="2"/>
  <c r="G261" i="2"/>
  <c r="I302" i="2"/>
  <c r="I315" i="2"/>
  <c r="G345" i="2"/>
  <c r="G401" i="2"/>
  <c r="G548" i="2"/>
  <c r="G622" i="2"/>
  <c r="G691" i="2"/>
  <c r="I753" i="2"/>
  <c r="I795" i="2"/>
  <c r="G133" i="2"/>
  <c r="G148" i="2"/>
  <c r="G197" i="2"/>
  <c r="G228" i="2"/>
  <c r="I362" i="2"/>
  <c r="G440" i="2"/>
  <c r="G507" i="2"/>
  <c r="I756" i="2"/>
  <c r="G786" i="2"/>
  <c r="G802" i="2"/>
  <c r="G179" i="2"/>
  <c r="G227" i="2"/>
  <c r="G306" i="2"/>
  <c r="G317" i="2"/>
  <c r="G333" i="2"/>
  <c r="G544" i="2"/>
  <c r="G677" i="2"/>
  <c r="G708" i="2"/>
  <c r="G114" i="2"/>
  <c r="G163" i="2"/>
  <c r="G389" i="2"/>
  <c r="G439" i="2"/>
  <c r="G624" i="2"/>
  <c r="G642" i="2"/>
  <c r="G665" i="2"/>
  <c r="G690" i="2"/>
  <c r="G87" i="2"/>
  <c r="G97" i="2"/>
  <c r="G140" i="2"/>
  <c r="G268" i="2"/>
  <c r="G309" i="2"/>
  <c r="G364" i="2"/>
  <c r="G378" i="2"/>
  <c r="G400" i="2"/>
  <c r="G430" i="2"/>
  <c r="G498" i="2"/>
  <c r="G607" i="2"/>
  <c r="G616" i="2"/>
  <c r="G648" i="2"/>
  <c r="G749" i="2"/>
  <c r="G109" i="2"/>
  <c r="G230" i="2"/>
  <c r="G406" i="2"/>
  <c r="G627" i="2"/>
  <c r="G687" i="2"/>
  <c r="I348" i="2"/>
  <c r="I304" i="2"/>
  <c r="I350" i="2"/>
  <c r="I306" i="2"/>
  <c r="I352" i="2"/>
  <c r="I354" i="2"/>
  <c r="I308" i="2"/>
  <c r="I353" i="2"/>
  <c r="I346" i="2"/>
  <c r="I313" i="2"/>
  <c r="I356" i="2"/>
  <c r="G166" i="2"/>
  <c r="G182" i="2"/>
  <c r="G196" i="2"/>
  <c r="G204" i="2"/>
  <c r="G244" i="2"/>
  <c r="I309" i="2"/>
  <c r="G506" i="2"/>
  <c r="G779" i="2"/>
  <c r="I685" i="2"/>
  <c r="I687" i="2"/>
  <c r="I688" i="2"/>
  <c r="I638" i="2"/>
  <c r="I640" i="2"/>
  <c r="I690" i="2"/>
  <c r="I683" i="2"/>
  <c r="I642" i="2"/>
  <c r="I644" i="2"/>
  <c r="I681" i="2"/>
  <c r="I651" i="2"/>
  <c r="I639" i="2"/>
  <c r="I692" i="2"/>
  <c r="I689" i="2"/>
  <c r="I646" i="2"/>
  <c r="I686" i="2"/>
  <c r="I680" i="2"/>
  <c r="I643" i="2"/>
  <c r="I794" i="2"/>
  <c r="I750" i="2"/>
  <c r="I796" i="2"/>
  <c r="I752" i="2"/>
  <c r="I805" i="2"/>
  <c r="I763" i="2"/>
  <c r="I801" i="2"/>
  <c r="I798" i="2"/>
  <c r="I804" i="2"/>
  <c r="I751" i="2"/>
  <c r="I799" i="2"/>
  <c r="I803" i="2"/>
  <c r="I755" i="2"/>
  <c r="I762" i="2"/>
  <c r="I800" i="2"/>
  <c r="I760" i="2"/>
  <c r="I757" i="2"/>
  <c r="I797" i="2"/>
  <c r="G85" i="2"/>
  <c r="G593" i="2"/>
  <c r="G721" i="2"/>
  <c r="G791" i="2"/>
  <c r="F13" i="2"/>
  <c r="G145" i="2"/>
  <c r="G188" i="2"/>
  <c r="G312" i="2"/>
  <c r="G771" i="2"/>
  <c r="G150" i="2"/>
  <c r="G172" i="2"/>
  <c r="G177" i="2"/>
  <c r="G220" i="2"/>
  <c r="G331" i="2"/>
  <c r="G487" i="2"/>
  <c r="G631" i="2"/>
  <c r="G183" i="2"/>
  <c r="G274" i="2"/>
  <c r="G307" i="2"/>
  <c r="G733" i="2"/>
  <c r="G756" i="2"/>
  <c r="G76" i="2"/>
  <c r="G153" i="2"/>
  <c r="G164" i="2"/>
  <c r="G194" i="2"/>
  <c r="G299" i="2"/>
  <c r="G376" i="2"/>
  <c r="G407" i="2"/>
  <c r="G643" i="2"/>
  <c r="G663" i="2"/>
  <c r="I66" i="2"/>
  <c r="I22" i="2"/>
  <c r="I70" i="2"/>
  <c r="I72" i="2"/>
  <c r="I28" i="2"/>
  <c r="I68" i="2"/>
  <c r="I24" i="2"/>
  <c r="I26" i="2"/>
  <c r="I371" i="2"/>
  <c r="I361" i="2"/>
  <c r="I363" i="2"/>
  <c r="I407" i="2"/>
  <c r="I368" i="2"/>
  <c r="I370" i="2"/>
  <c r="I411" i="2"/>
  <c r="I358" i="2"/>
  <c r="I406" i="2"/>
  <c r="I365" i="2"/>
  <c r="I402" i="2"/>
  <c r="I410" i="2"/>
  <c r="I67" i="2"/>
  <c r="G74" i="2"/>
  <c r="I76" i="2"/>
  <c r="G167" i="2"/>
  <c r="G210" i="2"/>
  <c r="G340" i="2"/>
  <c r="I345" i="2"/>
  <c r="G348" i="2"/>
  <c r="G382" i="2"/>
  <c r="I401" i="2"/>
  <c r="G410" i="2"/>
  <c r="I691" i="2"/>
  <c r="G737" i="2"/>
  <c r="G282" i="2"/>
  <c r="G527" i="2"/>
  <c r="G558" i="2"/>
  <c r="G561" i="2"/>
  <c r="G704" i="2"/>
  <c r="G413" i="2"/>
  <c r="G570" i="2"/>
  <c r="G579" i="2"/>
  <c r="G173" i="2"/>
  <c r="G358" i="2"/>
  <c r="G602" i="2"/>
  <c r="G646" i="2"/>
  <c r="G83" i="2"/>
  <c r="G201" i="2"/>
  <c r="G287" i="2"/>
  <c r="G399" i="2"/>
  <c r="G711" i="2"/>
  <c r="G781" i="2"/>
  <c r="I182" i="2"/>
  <c r="I184" i="2"/>
  <c r="G101" i="2"/>
  <c r="G112" i="2"/>
  <c r="G137" i="2"/>
  <c r="I146" i="2"/>
  <c r="G231" i="2"/>
  <c r="G243" i="2"/>
  <c r="G480" i="2"/>
  <c r="G628" i="2"/>
  <c r="G695" i="2"/>
  <c r="G703" i="2"/>
  <c r="G722" i="2"/>
  <c r="G789" i="2"/>
  <c r="G683" i="2"/>
  <c r="G266" i="2"/>
  <c r="G271" i="2"/>
  <c r="G325" i="2"/>
  <c r="G353" i="2"/>
  <c r="G460" i="2"/>
  <c r="G465" i="2"/>
  <c r="G553" i="2"/>
  <c r="G363" i="2"/>
  <c r="G438" i="2"/>
  <c r="F4" i="2"/>
  <c r="I575" i="2"/>
  <c r="I531" i="2"/>
  <c r="I581" i="2"/>
  <c r="I572" i="2"/>
  <c r="I529" i="2"/>
  <c r="I576" i="2"/>
  <c r="I569" i="2"/>
  <c r="I535" i="2"/>
  <c r="I530" i="2"/>
  <c r="I570" i="2"/>
  <c r="I577" i="2"/>
  <c r="I539" i="2"/>
  <c r="G155" i="2"/>
  <c r="G171" i="2"/>
  <c r="G199" i="2"/>
  <c r="G264" i="2"/>
  <c r="G285" i="2"/>
  <c r="G297" i="2"/>
  <c r="G311" i="2"/>
  <c r="G332" i="2"/>
  <c r="G375" i="2"/>
  <c r="G421" i="2"/>
  <c r="G485" i="2"/>
  <c r="G490" i="2"/>
  <c r="G510" i="2"/>
  <c r="I528" i="2"/>
  <c r="I533" i="2"/>
  <c r="G551" i="2"/>
  <c r="G741" i="2"/>
  <c r="I594" i="2"/>
  <c r="I587" i="2"/>
  <c r="I635" i="2"/>
  <c r="I626" i="2"/>
  <c r="I585" i="2"/>
  <c r="G596" i="2"/>
  <c r="I627" i="2"/>
  <c r="G644" i="2"/>
  <c r="G755" i="2"/>
  <c r="F12" i="2"/>
  <c r="G81" i="2"/>
  <c r="G125" i="2"/>
  <c r="G383" i="2"/>
  <c r="G436" i="2"/>
  <c r="G537" i="2"/>
  <c r="G556" i="2"/>
  <c r="I632" i="2"/>
  <c r="G671" i="2"/>
  <c r="G689" i="2"/>
  <c r="G760" i="2"/>
  <c r="G765" i="2"/>
  <c r="G775" i="2"/>
  <c r="G785" i="2"/>
  <c r="G795" i="2"/>
  <c r="G361" i="2"/>
  <c r="I589" i="2"/>
  <c r="I415" i="2"/>
  <c r="I460" i="2"/>
  <c r="I417" i="2"/>
  <c r="G193" i="2"/>
  <c r="G668" i="2"/>
  <c r="G540" i="2"/>
  <c r="G655" i="2"/>
  <c r="G727" i="2"/>
  <c r="G697" i="2"/>
  <c r="G717" i="2"/>
  <c r="G761" i="2"/>
  <c r="G803" i="2"/>
  <c r="G681" i="2"/>
  <c r="G725" i="2"/>
  <c r="G769" i="2"/>
  <c r="P23" i="2" l="1"/>
  <c r="L8" i="2"/>
  <c r="O444" i="2" s="1"/>
  <c r="I8" i="2"/>
  <c r="J8" i="2"/>
  <c r="K379" i="2" s="1"/>
  <c r="M8" i="2"/>
  <c r="O460" i="2" s="1"/>
  <c r="K8" i="2"/>
  <c r="O441" i="2" s="1"/>
  <c r="G11" i="2"/>
  <c r="H8" i="2"/>
  <c r="P26" i="2"/>
  <c r="P35" i="2"/>
  <c r="P24" i="2"/>
  <c r="P29" i="2"/>
  <c r="P27" i="2"/>
  <c r="P33" i="2"/>
  <c r="P31" i="2"/>
  <c r="M9" i="2"/>
  <c r="O520" i="2" s="1"/>
  <c r="I9" i="2"/>
  <c r="J13" i="1" s="1"/>
  <c r="P25" i="2"/>
  <c r="P28" i="2"/>
  <c r="G2" i="2"/>
  <c r="H2" i="2"/>
  <c r="I6" i="1" s="1"/>
  <c r="C55" i="1" s="1"/>
  <c r="I2" i="2"/>
  <c r="J6" i="1" s="1"/>
  <c r="C56" i="1" s="1"/>
  <c r="M11" i="2"/>
  <c r="O634" i="2" s="1"/>
  <c r="P30" i="2"/>
  <c r="H11" i="2"/>
  <c r="I16" i="1" s="1"/>
  <c r="P34" i="2"/>
  <c r="H9" i="2"/>
  <c r="I13" i="1" s="1"/>
  <c r="P22" i="2"/>
  <c r="P32" i="2"/>
  <c r="I7" i="2"/>
  <c r="J11" i="1" s="1"/>
  <c r="M7" i="2"/>
  <c r="M11" i="1" s="1"/>
  <c r="H7" i="2"/>
  <c r="I11" i="1" s="1"/>
  <c r="G7" i="2"/>
  <c r="I4" i="2"/>
  <c r="J8" i="1" s="1"/>
  <c r="H4" i="2"/>
  <c r="I8" i="1" s="1"/>
  <c r="G4" i="2"/>
  <c r="M5" i="2"/>
  <c r="M9" i="1" s="1"/>
  <c r="I5" i="2"/>
  <c r="J9" i="1" s="1"/>
  <c r="H5" i="2"/>
  <c r="I9" i="1" s="1"/>
  <c r="G5" i="2"/>
  <c r="I10" i="2"/>
  <c r="J14" i="1" s="1"/>
  <c r="G10" i="2"/>
  <c r="H10" i="2"/>
  <c r="I14" i="1" s="1"/>
  <c r="M13" i="2"/>
  <c r="M18" i="1" s="1"/>
  <c r="I13" i="2"/>
  <c r="J18" i="1" s="1"/>
  <c r="H13" i="2"/>
  <c r="I18" i="1" s="1"/>
  <c r="G13" i="2"/>
  <c r="I14" i="2"/>
  <c r="J19" i="1" s="1"/>
  <c r="H14" i="2"/>
  <c r="I19" i="1" s="1"/>
  <c r="G14" i="2"/>
  <c r="I3" i="2"/>
  <c r="J7" i="1" s="1"/>
  <c r="H3" i="2"/>
  <c r="I7" i="1" s="1"/>
  <c r="M3" i="2"/>
  <c r="G3" i="2"/>
  <c r="I15" i="2"/>
  <c r="J21" i="1" s="1"/>
  <c r="H15" i="2"/>
  <c r="I21" i="1" s="1"/>
  <c r="G15" i="2"/>
  <c r="M15" i="2"/>
  <c r="M21" i="1" s="1"/>
  <c r="G12" i="2"/>
  <c r="I12" i="2"/>
  <c r="J17" i="1" s="1"/>
  <c r="H12" i="2"/>
  <c r="I17" i="1" s="1"/>
  <c r="I6" i="2"/>
  <c r="G6" i="2"/>
  <c r="H6" i="2"/>
  <c r="I10" i="1" s="1"/>
  <c r="O450" i="2" l="1"/>
  <c r="O448" i="2"/>
  <c r="O451" i="2"/>
  <c r="O445" i="2"/>
  <c r="O454" i="2"/>
  <c r="O442" i="2"/>
  <c r="O452" i="2"/>
  <c r="O455" i="2"/>
  <c r="O443" i="2"/>
  <c r="O447" i="2"/>
  <c r="O453" i="2"/>
  <c r="O449" i="2"/>
  <c r="O446" i="2"/>
  <c r="O459" i="2"/>
  <c r="O433" i="2"/>
  <c r="O440" i="2"/>
  <c r="O437" i="2"/>
  <c r="O439" i="2"/>
  <c r="O428" i="2"/>
  <c r="O438" i="2"/>
  <c r="O463" i="2"/>
  <c r="O461" i="2"/>
  <c r="O432" i="2"/>
  <c r="O462" i="2"/>
  <c r="O516" i="2"/>
  <c r="O456" i="2"/>
  <c r="O467" i="2"/>
  <c r="O464" i="2"/>
  <c r="O466" i="2"/>
  <c r="O468" i="2"/>
  <c r="O469" i="2"/>
  <c r="O410" i="2"/>
  <c r="O412" i="2"/>
  <c r="O409" i="2"/>
  <c r="O403" i="2"/>
  <c r="O408" i="2"/>
  <c r="O744" i="2"/>
  <c r="O434" i="2"/>
  <c r="K413" i="2"/>
  <c r="K406" i="2"/>
  <c r="O435" i="2"/>
  <c r="O465" i="2"/>
  <c r="O425" i="2"/>
  <c r="K380" i="2"/>
  <c r="O423" i="2"/>
  <c r="K407" i="2"/>
  <c r="O414" i="2"/>
  <c r="P414" i="2" s="1"/>
  <c r="K372" i="2"/>
  <c r="K373" i="2"/>
  <c r="O421" i="2"/>
  <c r="K383" i="2"/>
  <c r="O416" i="2"/>
  <c r="P416" i="2" s="1"/>
  <c r="O415" i="2"/>
  <c r="P415" i="2" s="1"/>
  <c r="K381" i="2"/>
  <c r="K378" i="2"/>
  <c r="K384" i="2"/>
  <c r="K410" i="2"/>
  <c r="P410" i="2" s="1"/>
  <c r="K396" i="2"/>
  <c r="K401" i="2"/>
  <c r="N8" i="2"/>
  <c r="K402" i="2"/>
  <c r="K377" i="2"/>
  <c r="O419" i="2"/>
  <c r="K395" i="2"/>
  <c r="O424" i="2"/>
  <c r="K386" i="2"/>
  <c r="K374" i="2"/>
  <c r="K391" i="2"/>
  <c r="K399" i="2"/>
  <c r="K376" i="2"/>
  <c r="K394" i="2"/>
  <c r="O436" i="2"/>
  <c r="O426" i="2"/>
  <c r="K411" i="2"/>
  <c r="O430" i="2"/>
  <c r="O429" i="2"/>
  <c r="O457" i="2"/>
  <c r="O458" i="2"/>
  <c r="K412" i="2"/>
  <c r="P412" i="2" s="1"/>
  <c r="K408" i="2"/>
  <c r="O422" i="2"/>
  <c r="K385" i="2"/>
  <c r="K409" i="2"/>
  <c r="K387" i="2"/>
  <c r="K397" i="2"/>
  <c r="O431" i="2"/>
  <c r="O420" i="2"/>
  <c r="O522" i="2"/>
  <c r="K393" i="2"/>
  <c r="K389" i="2"/>
  <c r="K404" i="2"/>
  <c r="K405" i="2"/>
  <c r="K375" i="2"/>
  <c r="K390" i="2"/>
  <c r="K382" i="2"/>
  <c r="K400" i="2"/>
  <c r="K403" i="2"/>
  <c r="O417" i="2"/>
  <c r="K392" i="2"/>
  <c r="K398" i="2"/>
  <c r="O427" i="2"/>
  <c r="K388" i="2"/>
  <c r="O418" i="2"/>
  <c r="O521" i="2"/>
  <c r="O294" i="2"/>
  <c r="O291" i="2"/>
  <c r="O297" i="2"/>
  <c r="O738" i="2"/>
  <c r="O736" i="2"/>
  <c r="O741" i="2"/>
  <c r="O739" i="2"/>
  <c r="J2" i="2"/>
  <c r="K46" i="2" s="1"/>
  <c r="P46" i="2" s="1"/>
  <c r="O519" i="2"/>
  <c r="O517" i="2"/>
  <c r="O514" i="2"/>
  <c r="O525" i="2"/>
  <c r="O515" i="2"/>
  <c r="O737" i="2"/>
  <c r="O742" i="2"/>
  <c r="O513" i="2"/>
  <c r="O749" i="2"/>
  <c r="O524" i="2"/>
  <c r="O518" i="2"/>
  <c r="O523" i="2"/>
  <c r="O745" i="2"/>
  <c r="O407" i="2"/>
  <c r="O300" i="2"/>
  <c r="O292" i="2"/>
  <c r="O289" i="2"/>
  <c r="O290" i="2"/>
  <c r="O301" i="2"/>
  <c r="M16" i="1"/>
  <c r="O637" i="2"/>
  <c r="O635" i="2"/>
  <c r="O633" i="2"/>
  <c r="O631" i="2"/>
  <c r="O629" i="2"/>
  <c r="O627" i="2"/>
  <c r="O625" i="2"/>
  <c r="O626" i="2"/>
  <c r="O630" i="2"/>
  <c r="O636" i="2"/>
  <c r="O624" i="2"/>
  <c r="O299" i="2"/>
  <c r="O628" i="2"/>
  <c r="O295" i="2"/>
  <c r="O293" i="2"/>
  <c r="O401" i="2"/>
  <c r="O402" i="2"/>
  <c r="O413" i="2"/>
  <c r="O400" i="2"/>
  <c r="O411" i="2"/>
  <c r="O288" i="2"/>
  <c r="O404" i="2"/>
  <c r="O632" i="2"/>
  <c r="M13" i="1"/>
  <c r="O512" i="2"/>
  <c r="M7" i="1"/>
  <c r="O181" i="2"/>
  <c r="O187" i="2"/>
  <c r="O180" i="2"/>
  <c r="O186" i="2"/>
  <c r="O178" i="2"/>
  <c r="O184" i="2"/>
  <c r="O183" i="2"/>
  <c r="O177" i="2"/>
  <c r="O179" i="2"/>
  <c r="O176" i="2"/>
  <c r="O188" i="2"/>
  <c r="O182" i="2"/>
  <c r="O189" i="2"/>
  <c r="O185" i="2"/>
  <c r="J10" i="1"/>
  <c r="U10" i="2"/>
  <c r="U12" i="2"/>
  <c r="U11" i="2"/>
  <c r="U8" i="2"/>
  <c r="U14" i="2"/>
  <c r="U15" i="2"/>
  <c r="U7" i="2"/>
  <c r="U6" i="2"/>
  <c r="O296" i="2"/>
  <c r="O740" i="2"/>
  <c r="U9" i="2"/>
  <c r="O746" i="2"/>
  <c r="O743" i="2"/>
  <c r="U4" i="2"/>
  <c r="O405" i="2"/>
  <c r="O748" i="2"/>
  <c r="U16" i="2"/>
  <c r="O747" i="2"/>
  <c r="U13" i="2"/>
  <c r="O406" i="2"/>
  <c r="O298" i="2"/>
  <c r="P413" i="2" l="1"/>
  <c r="P409" i="2"/>
  <c r="P401" i="2"/>
  <c r="P408" i="2"/>
  <c r="P403" i="2"/>
  <c r="M86" i="2"/>
  <c r="K41" i="2"/>
  <c r="P41" i="2" s="1"/>
  <c r="K37" i="2"/>
  <c r="P37" i="2" s="1"/>
  <c r="O81" i="2"/>
  <c r="P81" i="2" s="1"/>
  <c r="K39" i="2"/>
  <c r="P39" i="2" s="1"/>
  <c r="M80" i="2"/>
  <c r="M91" i="2"/>
  <c r="M81" i="2"/>
  <c r="O79" i="2"/>
  <c r="P79" i="2" s="1"/>
  <c r="M79" i="2"/>
  <c r="P400" i="2"/>
  <c r="P405" i="2"/>
  <c r="M90" i="2"/>
  <c r="M89" i="2"/>
  <c r="K38" i="2"/>
  <c r="P38" i="2" s="1"/>
  <c r="M83" i="2"/>
  <c r="K44" i="2"/>
  <c r="P44" i="2" s="1"/>
  <c r="O86" i="2"/>
  <c r="O91" i="2"/>
  <c r="K43" i="2"/>
  <c r="P43" i="2" s="1"/>
  <c r="M82" i="2"/>
  <c r="K42" i="2"/>
  <c r="P42" i="2" s="1"/>
  <c r="P406" i="2"/>
  <c r="P402" i="2"/>
  <c r="P407" i="2"/>
  <c r="P404" i="2"/>
  <c r="O84" i="2"/>
  <c r="P411" i="2"/>
  <c r="M85" i="2"/>
  <c r="O78" i="2"/>
  <c r="P78" i="2" s="1"/>
  <c r="K36" i="2"/>
  <c r="P36" i="2" s="1"/>
  <c r="K49" i="2"/>
  <c r="P49" i="2" s="1"/>
  <c r="O88" i="2"/>
  <c r="O87" i="2"/>
  <c r="O83" i="2"/>
  <c r="K47" i="2"/>
  <c r="P47" i="2" s="1"/>
  <c r="K45" i="2"/>
  <c r="P45" i="2" s="1"/>
  <c r="O80" i="2"/>
  <c r="P80" i="2" s="1"/>
  <c r="O89" i="2"/>
  <c r="K40" i="2"/>
  <c r="P40" i="2" s="1"/>
  <c r="H6" i="1"/>
  <c r="C57" i="1" s="1"/>
  <c r="K48" i="2"/>
  <c r="P48" i="2" s="1"/>
  <c r="M87" i="2"/>
  <c r="M78" i="2"/>
  <c r="O85" i="2"/>
  <c r="O90" i="2"/>
  <c r="M84" i="2"/>
  <c r="M88" i="2"/>
  <c r="O82" i="2"/>
  <c r="K2" i="2" l="1"/>
  <c r="O103" i="2" s="1"/>
  <c r="K60" i="2" l="1"/>
  <c r="P60" i="2" s="1"/>
  <c r="O100" i="2"/>
  <c r="M95" i="2"/>
  <c r="M98" i="2"/>
  <c r="M100" i="2"/>
  <c r="K53" i="2"/>
  <c r="P53" i="2" s="1"/>
  <c r="O101" i="2"/>
  <c r="O99" i="2"/>
  <c r="O105" i="2"/>
  <c r="K6" i="1"/>
  <c r="C58" i="1" s="1"/>
  <c r="M105" i="2"/>
  <c r="K61" i="2"/>
  <c r="P61" i="2" s="1"/>
  <c r="M101" i="2"/>
  <c r="M96" i="2"/>
  <c r="K51" i="2"/>
  <c r="P51" i="2" s="1"/>
  <c r="O104" i="2"/>
  <c r="K63" i="2"/>
  <c r="P63" i="2" s="1"/>
  <c r="M97" i="2"/>
  <c r="K58" i="2"/>
  <c r="P58" i="2" s="1"/>
  <c r="O95" i="2"/>
  <c r="O92" i="2"/>
  <c r="O93" i="2"/>
  <c r="K56" i="2"/>
  <c r="P56" i="2" s="1"/>
  <c r="M92" i="2"/>
  <c r="M93" i="2"/>
  <c r="O96" i="2"/>
  <c r="K57" i="2"/>
  <c r="P57" i="2" s="1"/>
  <c r="M102" i="2"/>
  <c r="O94" i="2"/>
  <c r="O97" i="2"/>
  <c r="K55" i="2"/>
  <c r="P55" i="2" s="1"/>
  <c r="M99" i="2"/>
  <c r="K62" i="2"/>
  <c r="P62" i="2" s="1"/>
  <c r="K52" i="2"/>
  <c r="P52" i="2" s="1"/>
  <c r="M104" i="2"/>
  <c r="M94" i="2"/>
  <c r="K54" i="2"/>
  <c r="P54" i="2" s="1"/>
  <c r="M103" i="2"/>
  <c r="K50" i="2"/>
  <c r="P50" i="2" s="1"/>
  <c r="K59" i="2"/>
  <c r="P59" i="2" s="1"/>
  <c r="O102" i="2"/>
  <c r="O98" i="2"/>
  <c r="L2" i="2" l="1"/>
  <c r="M109" i="2" l="1"/>
  <c r="M115" i="2"/>
  <c r="M107" i="2"/>
  <c r="O108" i="2"/>
  <c r="O119" i="2"/>
  <c r="O110" i="2"/>
  <c r="M117" i="2"/>
  <c r="K71" i="2"/>
  <c r="P71" i="2" s="1"/>
  <c r="M111" i="2"/>
  <c r="K67" i="2"/>
  <c r="P67" i="2" s="1"/>
  <c r="O114" i="2"/>
  <c r="K70" i="2"/>
  <c r="P70" i="2" s="1"/>
  <c r="O118" i="2"/>
  <c r="K77" i="2"/>
  <c r="P77" i="2" s="1"/>
  <c r="K68" i="2"/>
  <c r="P68" i="2" s="1"/>
  <c r="K72" i="2"/>
  <c r="P72" i="2" s="1"/>
  <c r="M119" i="2"/>
  <c r="K64" i="2"/>
  <c r="P64" i="2" s="1"/>
  <c r="M106" i="2"/>
  <c r="K66" i="2"/>
  <c r="P66" i="2" s="1"/>
  <c r="K65" i="2"/>
  <c r="P65" i="2" s="1"/>
  <c r="O111" i="2"/>
  <c r="K76" i="2"/>
  <c r="P76" i="2" s="1"/>
  <c r="K69" i="2"/>
  <c r="P69" i="2" s="1"/>
  <c r="K73" i="2"/>
  <c r="P73" i="2" s="1"/>
  <c r="K75" i="2"/>
  <c r="P75" i="2" s="1"/>
  <c r="M116" i="2"/>
  <c r="O109" i="2"/>
  <c r="O107" i="2"/>
  <c r="M110" i="2"/>
  <c r="O113" i="2"/>
  <c r="M112" i="2"/>
  <c r="M113" i="2"/>
  <c r="M114" i="2"/>
  <c r="O117" i="2"/>
  <c r="M118" i="2"/>
  <c r="O112" i="2"/>
  <c r="M108" i="2"/>
  <c r="O106" i="2"/>
  <c r="O115" i="2"/>
  <c r="K74" i="2"/>
  <c r="P74" i="2" s="1"/>
  <c r="O116" i="2"/>
  <c r="L6" i="1"/>
  <c r="C59" i="1" s="1"/>
  <c r="M2" i="2" l="1"/>
  <c r="M126" i="2" l="1"/>
  <c r="M182" i="2"/>
  <c r="L80" i="2"/>
  <c r="L83" i="2"/>
  <c r="P83" i="2" s="1"/>
  <c r="L126" i="2"/>
  <c r="L98" i="2"/>
  <c r="L105" i="2"/>
  <c r="L100" i="2"/>
  <c r="L131" i="2"/>
  <c r="L121" i="2"/>
  <c r="L123" i="2"/>
  <c r="M121" i="2"/>
  <c r="O128" i="2"/>
  <c r="M188" i="2"/>
  <c r="L85" i="2"/>
  <c r="P85" i="2" s="1"/>
  <c r="O125" i="2"/>
  <c r="L118" i="2"/>
  <c r="M123" i="2"/>
  <c r="M183" i="2"/>
  <c r="L116" i="2"/>
  <c r="L132" i="2"/>
  <c r="M186" i="2"/>
  <c r="M189" i="2"/>
  <c r="L88" i="2"/>
  <c r="P88" i="2" s="1"/>
  <c r="L101" i="2"/>
  <c r="L81" i="2"/>
  <c r="M128" i="2"/>
  <c r="M122" i="2"/>
  <c r="L95" i="2"/>
  <c r="L92" i="2"/>
  <c r="L111" i="2"/>
  <c r="M120" i="2"/>
  <c r="O126" i="2"/>
  <c r="L84" i="2"/>
  <c r="P84" i="2" s="1"/>
  <c r="L87" i="2"/>
  <c r="P87" i="2" s="1"/>
  <c r="L96" i="2"/>
  <c r="O120" i="2"/>
  <c r="L110" i="2"/>
  <c r="L109" i="2"/>
  <c r="O122" i="2"/>
  <c r="L112" i="2"/>
  <c r="O129" i="2"/>
  <c r="L94" i="2"/>
  <c r="M177" i="2"/>
  <c r="L114" i="2"/>
  <c r="L120" i="2"/>
  <c r="O133" i="2"/>
  <c r="L108" i="2"/>
  <c r="M124" i="2"/>
  <c r="L117" i="2"/>
  <c r="L115" i="2"/>
  <c r="M132" i="2"/>
  <c r="M133" i="2"/>
  <c r="L127" i="2"/>
  <c r="L90" i="2"/>
  <c r="P90" i="2" s="1"/>
  <c r="O124" i="2"/>
  <c r="L78" i="2"/>
  <c r="M180" i="2"/>
  <c r="M129" i="2"/>
  <c r="L86" i="2"/>
  <c r="P86" i="2" s="1"/>
  <c r="L106" i="2"/>
  <c r="O130" i="2"/>
  <c r="M125" i="2"/>
  <c r="L128" i="2"/>
  <c r="L122" i="2"/>
  <c r="L125" i="2"/>
  <c r="M130" i="2"/>
  <c r="M176" i="2"/>
  <c r="L99" i="2"/>
  <c r="M178" i="2"/>
  <c r="L82" i="2"/>
  <c r="P82" i="2" s="1"/>
  <c r="O131" i="2"/>
  <c r="L103" i="2"/>
  <c r="M185" i="2"/>
  <c r="M181" i="2"/>
  <c r="N2" i="2"/>
  <c r="O132" i="2"/>
  <c r="L93" i="2"/>
  <c r="L119" i="2"/>
  <c r="L129" i="2"/>
  <c r="L79" i="2"/>
  <c r="M131" i="2"/>
  <c r="L91" i="2"/>
  <c r="P91" i="2" s="1"/>
  <c r="L97" i="2"/>
  <c r="L107" i="2"/>
  <c r="M187" i="2"/>
  <c r="L104" i="2"/>
  <c r="M6" i="1"/>
  <c r="C60" i="1" s="1"/>
  <c r="M184" i="2"/>
  <c r="O121" i="2"/>
  <c r="O127" i="2"/>
  <c r="M179" i="2"/>
  <c r="M127" i="2"/>
  <c r="L113" i="2"/>
  <c r="L130" i="2"/>
  <c r="O123" i="2"/>
  <c r="L133" i="2"/>
  <c r="L89" i="2"/>
  <c r="P89" i="2" s="1"/>
  <c r="L102" i="2"/>
  <c r="L124" i="2"/>
  <c r="J3" i="2" l="1"/>
  <c r="K96" i="2" l="1"/>
  <c r="P96" i="2" s="1"/>
  <c r="M135" i="2"/>
  <c r="M140" i="2"/>
  <c r="M145" i="2"/>
  <c r="K94" i="2"/>
  <c r="P94" i="2" s="1"/>
  <c r="M136" i="2"/>
  <c r="K105" i="2"/>
  <c r="P105" i="2" s="1"/>
  <c r="O146" i="2"/>
  <c r="O142" i="2"/>
  <c r="M143" i="2"/>
  <c r="O143" i="2"/>
  <c r="K102" i="2"/>
  <c r="P102" i="2" s="1"/>
  <c r="K92" i="2"/>
  <c r="P92" i="2" s="1"/>
  <c r="K100" i="2"/>
  <c r="P100" i="2" s="1"/>
  <c r="O136" i="2"/>
  <c r="P136" i="2" s="1"/>
  <c r="O135" i="2"/>
  <c r="P135" i="2" s="1"/>
  <c r="K103" i="2"/>
  <c r="P103" i="2" s="1"/>
  <c r="M141" i="2"/>
  <c r="K101" i="2"/>
  <c r="P101" i="2" s="1"/>
  <c r="K98" i="2"/>
  <c r="P98" i="2" s="1"/>
  <c r="M139" i="2"/>
  <c r="K97" i="2"/>
  <c r="P97" i="2" s="1"/>
  <c r="M137" i="2"/>
  <c r="K104" i="2"/>
  <c r="P104" i="2" s="1"/>
  <c r="O134" i="2"/>
  <c r="P134" i="2" s="1"/>
  <c r="O139" i="2"/>
  <c r="M138" i="2"/>
  <c r="M146" i="2"/>
  <c r="H7" i="1"/>
  <c r="M147" i="2"/>
  <c r="O141" i="2"/>
  <c r="P141" i="2" s="1"/>
  <c r="O144" i="2"/>
  <c r="M144" i="2"/>
  <c r="O145" i="2"/>
  <c r="M134" i="2"/>
  <c r="O140" i="2"/>
  <c r="M142" i="2"/>
  <c r="K99" i="2"/>
  <c r="P99" i="2" s="1"/>
  <c r="O137" i="2"/>
  <c r="K93" i="2"/>
  <c r="P93" i="2" s="1"/>
  <c r="O138" i="2"/>
  <c r="K95" i="2"/>
  <c r="P95" i="2" s="1"/>
  <c r="O147" i="2"/>
  <c r="K3" i="2" l="1"/>
  <c r="O153" i="2" l="1"/>
  <c r="M154" i="2"/>
  <c r="O157" i="2"/>
  <c r="M158" i="2"/>
  <c r="O159" i="2"/>
  <c r="M161" i="2"/>
  <c r="K118" i="2"/>
  <c r="P118" i="2" s="1"/>
  <c r="K117" i="2"/>
  <c r="P117" i="2" s="1"/>
  <c r="O148" i="2"/>
  <c r="K119" i="2"/>
  <c r="P119" i="2" s="1"/>
  <c r="O155" i="2"/>
  <c r="K111" i="2"/>
  <c r="P111" i="2" s="1"/>
  <c r="K114" i="2"/>
  <c r="P114" i="2" s="1"/>
  <c r="K109" i="2"/>
  <c r="P109" i="2" s="1"/>
  <c r="M152" i="2"/>
  <c r="M159" i="2"/>
  <c r="M150" i="2"/>
  <c r="O149" i="2"/>
  <c r="M155" i="2"/>
  <c r="O150" i="2"/>
  <c r="M151" i="2"/>
  <c r="K116" i="2"/>
  <c r="P116" i="2" s="1"/>
  <c r="O156" i="2"/>
  <c r="K108" i="2"/>
  <c r="P108" i="2" s="1"/>
  <c r="M160" i="2"/>
  <c r="M153" i="2"/>
  <c r="K115" i="2"/>
  <c r="P115" i="2" s="1"/>
  <c r="O152" i="2"/>
  <c r="O161" i="2"/>
  <c r="K113" i="2"/>
  <c r="P113" i="2" s="1"/>
  <c r="O154" i="2"/>
  <c r="K112" i="2"/>
  <c r="P112" i="2" s="1"/>
  <c r="M156" i="2"/>
  <c r="M149" i="2"/>
  <c r="K107" i="2"/>
  <c r="P107" i="2" s="1"/>
  <c r="K7" i="1"/>
  <c r="O158" i="2"/>
  <c r="K110" i="2"/>
  <c r="P110" i="2" s="1"/>
  <c r="O160" i="2"/>
  <c r="O151" i="2"/>
  <c r="M148" i="2"/>
  <c r="K106" i="2"/>
  <c r="P106" i="2" s="1"/>
  <c r="L3" i="2" s="1"/>
  <c r="O173" i="2" s="1"/>
  <c r="M157" i="2"/>
  <c r="M168" i="2" l="1"/>
  <c r="L149" i="2"/>
  <c r="M175" i="2"/>
  <c r="L180" i="2"/>
  <c r="K129" i="2"/>
  <c r="P129" i="2" s="1"/>
  <c r="L156" i="2"/>
  <c r="L168" i="2"/>
  <c r="L189" i="2"/>
  <c r="L170" i="2"/>
  <c r="M170" i="2"/>
  <c r="L188" i="2"/>
  <c r="O168" i="2"/>
  <c r="L175" i="2"/>
  <c r="K130" i="2"/>
  <c r="P130" i="2" s="1"/>
  <c r="O162" i="2"/>
  <c r="L143" i="2"/>
  <c r="P143" i="2" s="1"/>
  <c r="L176" i="2"/>
  <c r="M164" i="2"/>
  <c r="O174" i="2"/>
  <c r="K124" i="2"/>
  <c r="P124" i="2" s="1"/>
  <c r="L146" i="2"/>
  <c r="P146" i="2" s="1"/>
  <c r="L145" i="2"/>
  <c r="P145" i="2" s="1"/>
  <c r="M174" i="2"/>
  <c r="O172" i="2"/>
  <c r="L152" i="2"/>
  <c r="O169" i="2"/>
  <c r="L153" i="2"/>
  <c r="O165" i="2"/>
  <c r="K128" i="2"/>
  <c r="P128" i="2" s="1"/>
  <c r="L173" i="2"/>
  <c r="L163" i="2"/>
  <c r="M162" i="2"/>
  <c r="L150" i="2"/>
  <c r="M171" i="2"/>
  <c r="L177" i="2"/>
  <c r="M165" i="2"/>
  <c r="L138" i="2"/>
  <c r="P138" i="2" s="1"/>
  <c r="J4" i="2" s="1"/>
  <c r="L159" i="2"/>
  <c r="M167" i="2"/>
  <c r="L174" i="2"/>
  <c r="L160" i="2"/>
  <c r="O171" i="2"/>
  <c r="L165" i="2"/>
  <c r="L155" i="2"/>
  <c r="L169" i="2"/>
  <c r="K120" i="2"/>
  <c r="P120" i="2" s="1"/>
  <c r="L157" i="2"/>
  <c r="L139" i="2"/>
  <c r="P139" i="2" s="1"/>
  <c r="K132" i="2"/>
  <c r="P132" i="2" s="1"/>
  <c r="L134" i="2"/>
  <c r="L140" i="2"/>
  <c r="P140" i="2" s="1"/>
  <c r="L158" i="2"/>
  <c r="L141" i="2"/>
  <c r="L151" i="2"/>
  <c r="L183" i="2"/>
  <c r="L187" i="2"/>
  <c r="L178" i="2"/>
  <c r="L148" i="2"/>
  <c r="L182" i="2"/>
  <c r="L144" i="2"/>
  <c r="P144" i="2" s="1"/>
  <c r="L181" i="2"/>
  <c r="O175" i="2"/>
  <c r="K131" i="2"/>
  <c r="P131" i="2" s="1"/>
  <c r="L172" i="2"/>
  <c r="L135" i="2"/>
  <c r="M173" i="2"/>
  <c r="O163" i="2"/>
  <c r="L164" i="2"/>
  <c r="L179" i="2"/>
  <c r="K126" i="2"/>
  <c r="P126" i="2" s="1"/>
  <c r="L7" i="1"/>
  <c r="L137" i="2"/>
  <c r="P137" i="2" s="1"/>
  <c r="M169" i="2"/>
  <c r="N3" i="2"/>
  <c r="L167" i="2"/>
  <c r="L171" i="2"/>
  <c r="O166" i="2"/>
  <c r="L136" i="2"/>
  <c r="K121" i="2"/>
  <c r="P121" i="2" s="1"/>
  <c r="K123" i="2"/>
  <c r="P123" i="2" s="1"/>
  <c r="K127" i="2"/>
  <c r="P127" i="2" s="1"/>
  <c r="L185" i="2"/>
  <c r="L186" i="2"/>
  <c r="M172" i="2"/>
  <c r="O170" i="2"/>
  <c r="K133" i="2"/>
  <c r="P133" i="2" s="1"/>
  <c r="L142" i="2"/>
  <c r="P142" i="2" s="1"/>
  <c r="L154" i="2"/>
  <c r="L147" i="2"/>
  <c r="P147" i="2" s="1"/>
  <c r="O164" i="2"/>
  <c r="K125" i="2"/>
  <c r="P125" i="2" s="1"/>
  <c r="L161" i="2"/>
  <c r="L166" i="2"/>
  <c r="M166" i="2"/>
  <c r="O167" i="2"/>
  <c r="K122" i="2"/>
  <c r="P122" i="2" s="1"/>
  <c r="L162" i="2"/>
  <c r="L184" i="2"/>
  <c r="M163" i="2"/>
  <c r="H8" i="1" l="1"/>
  <c r="K155" i="2"/>
  <c r="P155" i="2" s="1"/>
  <c r="K153" i="2"/>
  <c r="P153" i="2" s="1"/>
  <c r="K161" i="2"/>
  <c r="P161" i="2" s="1"/>
  <c r="K152" i="2"/>
  <c r="P152" i="2" s="1"/>
  <c r="K160" i="2"/>
  <c r="P160" i="2" s="1"/>
  <c r="K149" i="2"/>
  <c r="P149" i="2" s="1"/>
  <c r="K154" i="2"/>
  <c r="P154" i="2" s="1"/>
  <c r="K151" i="2"/>
  <c r="P151" i="2" s="1"/>
  <c r="K148" i="2"/>
  <c r="P148" i="2" s="1"/>
  <c r="K157" i="2"/>
  <c r="P157" i="2" s="1"/>
  <c r="K156" i="2"/>
  <c r="P156" i="2" s="1"/>
  <c r="K150" i="2"/>
  <c r="P150" i="2" s="1"/>
  <c r="K159" i="2"/>
  <c r="P159" i="2" s="1"/>
  <c r="K158" i="2"/>
  <c r="P158" i="2" s="1"/>
  <c r="O194" i="2"/>
  <c r="O192" i="2"/>
  <c r="P192" i="2" s="1"/>
  <c r="O190" i="2"/>
  <c r="P190" i="2" s="1"/>
  <c r="O198" i="2"/>
  <c r="O201" i="2"/>
  <c r="O203" i="2"/>
  <c r="O196" i="2"/>
  <c r="O193" i="2"/>
  <c r="O197" i="2"/>
  <c r="O199" i="2"/>
  <c r="O195" i="2"/>
  <c r="O202" i="2"/>
  <c r="O200" i="2"/>
  <c r="P200" i="2" s="1"/>
  <c r="O191" i="2"/>
  <c r="P191" i="2" s="1"/>
  <c r="M200" i="2"/>
  <c r="M197" i="2"/>
  <c r="M191" i="2"/>
  <c r="M202" i="2"/>
  <c r="M193" i="2"/>
  <c r="M201" i="2"/>
  <c r="M190" i="2"/>
  <c r="M198" i="2"/>
  <c r="M192" i="2"/>
  <c r="M196" i="2"/>
  <c r="M195" i="2"/>
  <c r="M203" i="2"/>
  <c r="M199" i="2"/>
  <c r="M194" i="2"/>
  <c r="K4" i="2" l="1"/>
  <c r="K8" i="1" l="1"/>
  <c r="O211" i="2"/>
  <c r="O205" i="2"/>
  <c r="O206" i="2"/>
  <c r="O214" i="2"/>
  <c r="O215" i="2"/>
  <c r="O208" i="2"/>
  <c r="O210" i="2"/>
  <c r="O207" i="2"/>
  <c r="O213" i="2"/>
  <c r="O204" i="2"/>
  <c r="O212" i="2"/>
  <c r="O216" i="2"/>
  <c r="O217" i="2"/>
  <c r="O209" i="2"/>
  <c r="M204" i="2"/>
  <c r="M214" i="2"/>
  <c r="M216" i="2"/>
  <c r="M205" i="2"/>
  <c r="M210" i="2"/>
  <c r="M211" i="2"/>
  <c r="M209" i="2"/>
  <c r="M213" i="2"/>
  <c r="M206" i="2"/>
  <c r="M212" i="2"/>
  <c r="M208" i="2"/>
  <c r="M217" i="2"/>
  <c r="M215" i="2"/>
  <c r="M207" i="2"/>
  <c r="K173" i="2"/>
  <c r="P173" i="2" s="1"/>
  <c r="K167" i="2"/>
  <c r="P167" i="2" s="1"/>
  <c r="K174" i="2"/>
  <c r="P174" i="2" s="1"/>
  <c r="K175" i="2"/>
  <c r="P175" i="2" s="1"/>
  <c r="K164" i="2"/>
  <c r="P164" i="2" s="1"/>
  <c r="K166" i="2"/>
  <c r="P166" i="2" s="1"/>
  <c r="K168" i="2"/>
  <c r="P168" i="2" s="1"/>
  <c r="K162" i="2"/>
  <c r="P162" i="2" s="1"/>
  <c r="K165" i="2"/>
  <c r="P165" i="2" s="1"/>
  <c r="K170" i="2"/>
  <c r="P170" i="2" s="1"/>
  <c r="K172" i="2"/>
  <c r="P172" i="2" s="1"/>
  <c r="K169" i="2"/>
  <c r="P169" i="2" s="1"/>
  <c r="K163" i="2"/>
  <c r="P163" i="2" s="1"/>
  <c r="K171" i="2"/>
  <c r="P171" i="2" s="1"/>
  <c r="L4" i="2" l="1"/>
  <c r="L8" i="1" l="1"/>
  <c r="O227" i="2"/>
  <c r="O218" i="2"/>
  <c r="O222" i="2"/>
  <c r="O219" i="2"/>
  <c r="O224" i="2"/>
  <c r="O229" i="2"/>
  <c r="O230" i="2"/>
  <c r="O228" i="2"/>
  <c r="O225" i="2"/>
  <c r="O223" i="2"/>
  <c r="O221" i="2"/>
  <c r="O226" i="2"/>
  <c r="O231" i="2"/>
  <c r="O220" i="2"/>
  <c r="M228" i="2"/>
  <c r="M222" i="2"/>
  <c r="M221" i="2"/>
  <c r="M219" i="2"/>
  <c r="M220" i="2"/>
  <c r="M218" i="2"/>
  <c r="M231" i="2"/>
  <c r="M225" i="2"/>
  <c r="M229" i="2"/>
  <c r="M223" i="2"/>
  <c r="M224" i="2"/>
  <c r="M227" i="2"/>
  <c r="M230" i="2"/>
  <c r="M226" i="2"/>
  <c r="K176" i="2"/>
  <c r="P176" i="2" s="1"/>
  <c r="K187" i="2"/>
  <c r="P187" i="2" s="1"/>
  <c r="K184" i="2"/>
  <c r="P184" i="2" s="1"/>
  <c r="K181" i="2"/>
  <c r="P181" i="2" s="1"/>
  <c r="K179" i="2"/>
  <c r="P179" i="2" s="1"/>
  <c r="K186" i="2"/>
  <c r="P186" i="2" s="1"/>
  <c r="K182" i="2"/>
  <c r="P182" i="2" s="1"/>
  <c r="K178" i="2"/>
  <c r="P178" i="2" s="1"/>
  <c r="K177" i="2"/>
  <c r="P177" i="2" s="1"/>
  <c r="K180" i="2"/>
  <c r="P180" i="2" s="1"/>
  <c r="K185" i="2"/>
  <c r="P185" i="2" s="1"/>
  <c r="K183" i="2"/>
  <c r="P183" i="2" s="1"/>
  <c r="K188" i="2"/>
  <c r="P188" i="2" s="1"/>
  <c r="K189" i="2"/>
  <c r="P189" i="2" s="1"/>
  <c r="M4" i="2" l="1"/>
  <c r="M8" i="1" l="1"/>
  <c r="O241" i="2"/>
  <c r="O232" i="2"/>
  <c r="O242" i="2"/>
  <c r="O235" i="2"/>
  <c r="O238" i="2"/>
  <c r="O233" i="2"/>
  <c r="O237" i="2"/>
  <c r="O240" i="2"/>
  <c r="O243" i="2"/>
  <c r="O239" i="2"/>
  <c r="O234" i="2"/>
  <c r="O244" i="2"/>
  <c r="O236" i="2"/>
  <c r="O245" i="2"/>
  <c r="L244" i="2"/>
  <c r="L224" i="2"/>
  <c r="L231" i="2"/>
  <c r="L204" i="2"/>
  <c r="M235" i="2"/>
  <c r="M298" i="2"/>
  <c r="M292" i="2"/>
  <c r="M297" i="2"/>
  <c r="L227" i="2"/>
  <c r="L213" i="2"/>
  <c r="L240" i="2"/>
  <c r="L211" i="2"/>
  <c r="L245" i="2"/>
  <c r="L216" i="2"/>
  <c r="L196" i="2"/>
  <c r="P196" i="2" s="1"/>
  <c r="M288" i="2"/>
  <c r="L198" i="2"/>
  <c r="P198" i="2" s="1"/>
  <c r="M295" i="2"/>
  <c r="L218" i="2"/>
  <c r="L229" i="2"/>
  <c r="M242" i="2"/>
  <c r="M299" i="2"/>
  <c r="M245" i="2"/>
  <c r="M289" i="2"/>
  <c r="L205" i="2"/>
  <c r="L226" i="2"/>
  <c r="L209" i="2"/>
  <c r="L237" i="2"/>
  <c r="M234" i="2"/>
  <c r="M240" i="2"/>
  <c r="M239" i="2"/>
  <c r="L214" i="2"/>
  <c r="L194" i="2"/>
  <c r="P194" i="2" s="1"/>
  <c r="M244" i="2"/>
  <c r="L219" i="2"/>
  <c r="M238" i="2"/>
  <c r="M300" i="2"/>
  <c r="M296" i="2"/>
  <c r="M294" i="2"/>
  <c r="M243" i="2"/>
  <c r="M236" i="2"/>
  <c r="M237" i="2"/>
  <c r="L200" i="2"/>
  <c r="L230" i="2"/>
  <c r="M232" i="2"/>
  <c r="L203" i="2"/>
  <c r="P203" i="2" s="1"/>
  <c r="M291" i="2"/>
  <c r="M301" i="2"/>
  <c r="L232" i="2"/>
  <c r="L242" i="2"/>
  <c r="L228" i="2"/>
  <c r="L241" i="2"/>
  <c r="M293" i="2"/>
  <c r="M290" i="2"/>
  <c r="L221" i="2"/>
  <c r="L201" i="2"/>
  <c r="P201" i="2" s="1"/>
  <c r="M233" i="2"/>
  <c r="M241" i="2"/>
  <c r="L238" i="2"/>
  <c r="L225" i="2"/>
  <c r="L210" i="2"/>
  <c r="L239" i="2"/>
  <c r="L222" i="2"/>
  <c r="L190" i="2"/>
  <c r="L236" i="2"/>
  <c r="L223" i="2"/>
  <c r="L208" i="2"/>
  <c r="L207" i="2"/>
  <c r="L197" i="2"/>
  <c r="P197" i="2" s="1"/>
  <c r="L217" i="2"/>
  <c r="L199" i="2"/>
  <c r="P199" i="2" s="1"/>
  <c r="L202" i="2"/>
  <c r="P202" i="2" s="1"/>
  <c r="L233" i="2"/>
  <c r="L220" i="2"/>
  <c r="L212" i="2"/>
  <c r="L191" i="2"/>
  <c r="L234" i="2"/>
  <c r="L193" i="2"/>
  <c r="P193" i="2" s="1"/>
  <c r="L235" i="2"/>
  <c r="L243" i="2"/>
  <c r="L195" i="2"/>
  <c r="P195" i="2" s="1"/>
  <c r="L206" i="2"/>
  <c r="L215" i="2"/>
  <c r="L192" i="2"/>
  <c r="N4" i="2"/>
  <c r="J5" i="2" l="1"/>
  <c r="H9" i="1" l="1"/>
  <c r="K212" i="2"/>
  <c r="P212" i="2" s="1"/>
  <c r="K206" i="2"/>
  <c r="P206" i="2" s="1"/>
  <c r="K217" i="2"/>
  <c r="P217" i="2" s="1"/>
  <c r="K208" i="2"/>
  <c r="P208" i="2" s="1"/>
  <c r="K215" i="2"/>
  <c r="P215" i="2" s="1"/>
  <c r="K205" i="2"/>
  <c r="P205" i="2" s="1"/>
  <c r="K211" i="2"/>
  <c r="P211" i="2" s="1"/>
  <c r="K210" i="2"/>
  <c r="P210" i="2" s="1"/>
  <c r="K204" i="2"/>
  <c r="P204" i="2" s="1"/>
  <c r="K214" i="2"/>
  <c r="P214" i="2" s="1"/>
  <c r="K216" i="2"/>
  <c r="P216" i="2" s="1"/>
  <c r="K209" i="2"/>
  <c r="P209" i="2" s="1"/>
  <c r="K213" i="2"/>
  <c r="P213" i="2" s="1"/>
  <c r="K207" i="2"/>
  <c r="P207" i="2" s="1"/>
  <c r="O255" i="2"/>
  <c r="O250" i="2"/>
  <c r="P250" i="2" s="1"/>
  <c r="O256" i="2"/>
  <c r="O257" i="2"/>
  <c r="O249" i="2"/>
  <c r="O246" i="2"/>
  <c r="P246" i="2" s="1"/>
  <c r="O259" i="2"/>
  <c r="O247" i="2"/>
  <c r="P247" i="2" s="1"/>
  <c r="O248" i="2"/>
  <c r="P248" i="2" s="1"/>
  <c r="O254" i="2"/>
  <c r="O251" i="2"/>
  <c r="O258" i="2"/>
  <c r="O253" i="2"/>
  <c r="O252" i="2"/>
  <c r="M256" i="2"/>
  <c r="M257" i="2"/>
  <c r="M248" i="2"/>
  <c r="M253" i="2"/>
  <c r="M249" i="2"/>
  <c r="M250" i="2"/>
  <c r="M258" i="2"/>
  <c r="M246" i="2"/>
  <c r="M255" i="2"/>
  <c r="M254" i="2"/>
  <c r="M251" i="2"/>
  <c r="M247" i="2"/>
  <c r="M252" i="2"/>
  <c r="M259" i="2"/>
  <c r="K5" i="2" l="1"/>
  <c r="K9" i="1" l="1"/>
  <c r="O261" i="2"/>
  <c r="O264" i="2"/>
  <c r="O260" i="2"/>
  <c r="O273" i="2"/>
  <c r="O270" i="2"/>
  <c r="O262" i="2"/>
  <c r="O272" i="2"/>
  <c r="O265" i="2"/>
  <c r="O266" i="2"/>
  <c r="O269" i="2"/>
  <c r="O268" i="2"/>
  <c r="O271" i="2"/>
  <c r="O267" i="2"/>
  <c r="O263" i="2"/>
  <c r="M271" i="2"/>
  <c r="M260" i="2"/>
  <c r="M261" i="2"/>
  <c r="M267" i="2"/>
  <c r="M266" i="2"/>
  <c r="M273" i="2"/>
  <c r="M269" i="2"/>
  <c r="M263" i="2"/>
  <c r="M268" i="2"/>
  <c r="M272" i="2"/>
  <c r="M270" i="2"/>
  <c r="M265" i="2"/>
  <c r="M264" i="2"/>
  <c r="M262" i="2"/>
  <c r="K230" i="2"/>
  <c r="P230" i="2" s="1"/>
  <c r="K226" i="2"/>
  <c r="P226" i="2" s="1"/>
  <c r="K218" i="2"/>
  <c r="P218" i="2" s="1"/>
  <c r="K228" i="2"/>
  <c r="P228" i="2" s="1"/>
  <c r="K222" i="2"/>
  <c r="P222" i="2" s="1"/>
  <c r="K229" i="2"/>
  <c r="P229" i="2" s="1"/>
  <c r="K227" i="2"/>
  <c r="P227" i="2" s="1"/>
  <c r="K224" i="2"/>
  <c r="P224" i="2" s="1"/>
  <c r="K225" i="2"/>
  <c r="P225" i="2" s="1"/>
  <c r="K219" i="2"/>
  <c r="P219" i="2" s="1"/>
  <c r="K223" i="2"/>
  <c r="P223" i="2" s="1"/>
  <c r="K231" i="2"/>
  <c r="P231" i="2" s="1"/>
  <c r="K220" i="2"/>
  <c r="P220" i="2" s="1"/>
  <c r="K221" i="2"/>
  <c r="P221" i="2" s="1"/>
  <c r="L5" i="2" l="1"/>
  <c r="L9" i="1" l="1"/>
  <c r="O281" i="2"/>
  <c r="O285" i="2"/>
  <c r="O284" i="2"/>
  <c r="O276" i="2"/>
  <c r="O277" i="2"/>
  <c r="O278" i="2"/>
  <c r="O287" i="2"/>
  <c r="O283" i="2"/>
  <c r="O286" i="2"/>
  <c r="O274" i="2"/>
  <c r="O279" i="2"/>
  <c r="O275" i="2"/>
  <c r="O282" i="2"/>
  <c r="O280" i="2"/>
  <c r="L265" i="2"/>
  <c r="L250" i="2"/>
  <c r="L301" i="2"/>
  <c r="L257" i="2"/>
  <c r="P257" i="2" s="1"/>
  <c r="L268" i="2"/>
  <c r="L297" i="2"/>
  <c r="L289" i="2"/>
  <c r="L281" i="2"/>
  <c r="L288" i="2"/>
  <c r="L291" i="2"/>
  <c r="L263" i="2"/>
  <c r="L294" i="2"/>
  <c r="L264" i="2"/>
  <c r="L259" i="2"/>
  <c r="P259" i="2" s="1"/>
  <c r="L299" i="2"/>
  <c r="L295" i="2"/>
  <c r="L273" i="2"/>
  <c r="L252" i="2"/>
  <c r="P252" i="2" s="1"/>
  <c r="L247" i="2"/>
  <c r="L249" i="2"/>
  <c r="P249" i="2" s="1"/>
  <c r="L275" i="2"/>
  <c r="L270" i="2"/>
  <c r="L246" i="2"/>
  <c r="L260" i="2"/>
  <c r="L284" i="2"/>
  <c r="L266" i="2"/>
  <c r="L272" i="2"/>
  <c r="L253" i="2"/>
  <c r="P253" i="2" s="1"/>
  <c r="L277" i="2"/>
  <c r="L267" i="2"/>
  <c r="L276" i="2"/>
  <c r="L248" i="2"/>
  <c r="L283" i="2"/>
  <c r="L298" i="2"/>
  <c r="L282" i="2"/>
  <c r="L296" i="2"/>
  <c r="L300" i="2"/>
  <c r="L262" i="2"/>
  <c r="L261" i="2"/>
  <c r="L255" i="2"/>
  <c r="P255" i="2" s="1"/>
  <c r="L271" i="2"/>
  <c r="L290" i="2"/>
  <c r="L269" i="2"/>
  <c r="L279" i="2"/>
  <c r="L287" i="2"/>
  <c r="L292" i="2"/>
  <c r="L254" i="2"/>
  <c r="P254" i="2" s="1"/>
  <c r="L274" i="2"/>
  <c r="L293" i="2"/>
  <c r="L251" i="2"/>
  <c r="P251" i="2" s="1"/>
  <c r="L278" i="2"/>
  <c r="L280" i="2"/>
  <c r="L258" i="2"/>
  <c r="P258" i="2" s="1"/>
  <c r="L285" i="2"/>
  <c r="L286" i="2"/>
  <c r="L256" i="2"/>
  <c r="P256" i="2" s="1"/>
  <c r="M277" i="2"/>
  <c r="M286" i="2"/>
  <c r="M275" i="2"/>
  <c r="M287" i="2"/>
  <c r="M281" i="2"/>
  <c r="M274" i="2"/>
  <c r="M279" i="2"/>
  <c r="M280" i="2"/>
  <c r="M285" i="2"/>
  <c r="M283" i="2"/>
  <c r="M278" i="2"/>
  <c r="M284" i="2"/>
  <c r="M282" i="2"/>
  <c r="M276" i="2"/>
  <c r="K244" i="2"/>
  <c r="P244" i="2" s="1"/>
  <c r="K234" i="2"/>
  <c r="P234" i="2" s="1"/>
  <c r="K242" i="2"/>
  <c r="P242" i="2" s="1"/>
  <c r="K233" i="2"/>
  <c r="P233" i="2" s="1"/>
  <c r="K236" i="2"/>
  <c r="P236" i="2" s="1"/>
  <c r="K237" i="2"/>
  <c r="P237" i="2" s="1"/>
  <c r="K241" i="2"/>
  <c r="P241" i="2" s="1"/>
  <c r="K245" i="2"/>
  <c r="P245" i="2" s="1"/>
  <c r="K232" i="2"/>
  <c r="P232" i="2" s="1"/>
  <c r="K239" i="2"/>
  <c r="P239" i="2" s="1"/>
  <c r="K240" i="2"/>
  <c r="P240" i="2" s="1"/>
  <c r="K243" i="2"/>
  <c r="P243" i="2" s="1"/>
  <c r="K235" i="2"/>
  <c r="P235" i="2" s="1"/>
  <c r="N5" i="2"/>
  <c r="K238" i="2"/>
  <c r="P238" i="2" s="1"/>
  <c r="J6" i="2" l="1"/>
  <c r="K271" i="2" l="1"/>
  <c r="P271" i="2" s="1"/>
  <c r="H10" i="1"/>
  <c r="K262" i="2"/>
  <c r="P262" i="2" s="1"/>
  <c r="K269" i="2"/>
  <c r="P269" i="2" s="1"/>
  <c r="K267" i="2"/>
  <c r="P267" i="2" s="1"/>
  <c r="K261" i="2"/>
  <c r="P261" i="2" s="1"/>
  <c r="K263" i="2"/>
  <c r="P263" i="2" s="1"/>
  <c r="K272" i="2"/>
  <c r="P272" i="2" s="1"/>
  <c r="K265" i="2"/>
  <c r="P265" i="2" s="1"/>
  <c r="K273" i="2"/>
  <c r="P273" i="2" s="1"/>
  <c r="K260" i="2"/>
  <c r="P260" i="2" s="1"/>
  <c r="K270" i="2"/>
  <c r="P270" i="2" s="1"/>
  <c r="K266" i="2"/>
  <c r="P266" i="2" s="1"/>
  <c r="K264" i="2"/>
  <c r="P264" i="2" s="1"/>
  <c r="K268" i="2"/>
  <c r="P268" i="2" s="1"/>
  <c r="O306" i="2"/>
  <c r="O315" i="2"/>
  <c r="O309" i="2"/>
  <c r="O310" i="2"/>
  <c r="P310" i="2" s="1"/>
  <c r="O302" i="2"/>
  <c r="P302" i="2" s="1"/>
  <c r="O303" i="2"/>
  <c r="P303" i="2" s="1"/>
  <c r="O314" i="2"/>
  <c r="O311" i="2"/>
  <c r="O305" i="2"/>
  <c r="O312" i="2"/>
  <c r="O307" i="2"/>
  <c r="O304" i="2"/>
  <c r="P304" i="2" s="1"/>
  <c r="O313" i="2"/>
  <c r="O308" i="2"/>
  <c r="M307" i="2"/>
  <c r="M309" i="2"/>
  <c r="M315" i="2"/>
  <c r="M305" i="2"/>
  <c r="M311" i="2"/>
  <c r="M314" i="2"/>
  <c r="M304" i="2"/>
  <c r="M306" i="2"/>
  <c r="M313" i="2"/>
  <c r="M308" i="2"/>
  <c r="M312" i="2"/>
  <c r="M302" i="2"/>
  <c r="M303" i="2"/>
  <c r="M310" i="2"/>
  <c r="K6" i="2" l="1"/>
  <c r="K10" i="1" l="1"/>
  <c r="O318" i="2"/>
  <c r="O322" i="2"/>
  <c r="O324" i="2"/>
  <c r="O321" i="2"/>
  <c r="O320" i="2"/>
  <c r="O325" i="2"/>
  <c r="O327" i="2"/>
  <c r="O319" i="2"/>
  <c r="O323" i="2"/>
  <c r="O326" i="2"/>
  <c r="O328" i="2"/>
  <c r="O329" i="2"/>
  <c r="O316" i="2"/>
  <c r="O317" i="2"/>
  <c r="M321" i="2"/>
  <c r="M323" i="2"/>
  <c r="M324" i="2"/>
  <c r="M322" i="2"/>
  <c r="M327" i="2"/>
  <c r="M317" i="2"/>
  <c r="M329" i="2"/>
  <c r="M325" i="2"/>
  <c r="M328" i="2"/>
  <c r="M316" i="2"/>
  <c r="M326" i="2"/>
  <c r="M318" i="2"/>
  <c r="M320" i="2"/>
  <c r="M319" i="2"/>
  <c r="K278" i="2"/>
  <c r="P278" i="2" s="1"/>
  <c r="K287" i="2"/>
  <c r="P287" i="2" s="1"/>
  <c r="K282" i="2"/>
  <c r="P282" i="2" s="1"/>
  <c r="K276" i="2"/>
  <c r="P276" i="2" s="1"/>
  <c r="K275" i="2"/>
  <c r="P275" i="2" s="1"/>
  <c r="K281" i="2"/>
  <c r="P281" i="2" s="1"/>
  <c r="K283" i="2"/>
  <c r="P283" i="2" s="1"/>
  <c r="K274" i="2"/>
  <c r="P274" i="2" s="1"/>
  <c r="K284" i="2"/>
  <c r="P284" i="2" s="1"/>
  <c r="K280" i="2"/>
  <c r="P280" i="2" s="1"/>
  <c r="K279" i="2"/>
  <c r="P279" i="2" s="1"/>
  <c r="K285" i="2"/>
  <c r="P285" i="2" s="1"/>
  <c r="K277" i="2"/>
  <c r="P277" i="2" s="1"/>
  <c r="K286" i="2"/>
  <c r="P286" i="2" s="1"/>
  <c r="L6" i="2" l="1"/>
  <c r="L10" i="1" l="1"/>
  <c r="O332" i="2"/>
  <c r="O333" i="2"/>
  <c r="O338" i="2"/>
  <c r="O341" i="2"/>
  <c r="O330" i="2"/>
  <c r="O334" i="2"/>
  <c r="O335" i="2"/>
  <c r="O336" i="2"/>
  <c r="O343" i="2"/>
  <c r="O339" i="2"/>
  <c r="O340" i="2"/>
  <c r="O342" i="2"/>
  <c r="O331" i="2"/>
  <c r="O337" i="2"/>
  <c r="M339" i="2"/>
  <c r="M337" i="2"/>
  <c r="M340" i="2"/>
  <c r="M334" i="2"/>
  <c r="M332" i="2"/>
  <c r="M333" i="2"/>
  <c r="M338" i="2"/>
  <c r="M331" i="2"/>
  <c r="M343" i="2"/>
  <c r="M330" i="2"/>
  <c r="M335" i="2"/>
  <c r="M341" i="2"/>
  <c r="M342" i="2"/>
  <c r="M336" i="2"/>
  <c r="K301" i="2"/>
  <c r="P301" i="2" s="1"/>
  <c r="K297" i="2"/>
  <c r="P297" i="2" s="1"/>
  <c r="K292" i="2"/>
  <c r="P292" i="2" s="1"/>
  <c r="K293" i="2"/>
  <c r="P293" i="2" s="1"/>
  <c r="K288" i="2"/>
  <c r="P288" i="2" s="1"/>
  <c r="K296" i="2"/>
  <c r="P296" i="2" s="1"/>
  <c r="K294" i="2"/>
  <c r="P294" i="2" s="1"/>
  <c r="K290" i="2"/>
  <c r="P290" i="2" s="1"/>
  <c r="K295" i="2"/>
  <c r="P295" i="2" s="1"/>
  <c r="K300" i="2"/>
  <c r="P300" i="2" s="1"/>
  <c r="K289" i="2"/>
  <c r="P289" i="2" s="1"/>
  <c r="K298" i="2"/>
  <c r="P298" i="2" s="1"/>
  <c r="K291" i="2"/>
  <c r="P291" i="2" s="1"/>
  <c r="K299" i="2"/>
  <c r="P299" i="2" s="1"/>
  <c r="M6" i="2" l="1"/>
  <c r="M10" i="1" l="1"/>
  <c r="O345" i="2"/>
  <c r="O355" i="2"/>
  <c r="O354" i="2"/>
  <c r="O346" i="2"/>
  <c r="O352" i="2"/>
  <c r="O356" i="2"/>
  <c r="O349" i="2"/>
  <c r="O351" i="2"/>
  <c r="O347" i="2"/>
  <c r="O357" i="2"/>
  <c r="O348" i="2"/>
  <c r="O344" i="2"/>
  <c r="O350" i="2"/>
  <c r="O353" i="2"/>
  <c r="L340" i="2"/>
  <c r="L317" i="2"/>
  <c r="L347" i="2"/>
  <c r="L343" i="2"/>
  <c r="L345" i="2"/>
  <c r="L331" i="2"/>
  <c r="L352" i="2"/>
  <c r="L303" i="2"/>
  <c r="L334" i="2"/>
  <c r="L312" i="2"/>
  <c r="P312" i="2" s="1"/>
  <c r="L309" i="2"/>
  <c r="P309" i="2" s="1"/>
  <c r="L335" i="2"/>
  <c r="L336" i="2"/>
  <c r="L356" i="2"/>
  <c r="L348" i="2"/>
  <c r="L319" i="2"/>
  <c r="L349" i="2"/>
  <c r="L333" i="2"/>
  <c r="L327" i="2"/>
  <c r="L306" i="2"/>
  <c r="P306" i="2" s="1"/>
  <c r="L313" i="2"/>
  <c r="P313" i="2" s="1"/>
  <c r="L314" i="2"/>
  <c r="P314" i="2" s="1"/>
  <c r="L338" i="2"/>
  <c r="L316" i="2"/>
  <c r="L320" i="2"/>
  <c r="L308" i="2"/>
  <c r="P308" i="2" s="1"/>
  <c r="L354" i="2"/>
  <c r="L341" i="2"/>
  <c r="L355" i="2"/>
  <c r="L329" i="2"/>
  <c r="L310" i="2"/>
  <c r="L322" i="2"/>
  <c r="L318" i="2"/>
  <c r="L346" i="2"/>
  <c r="L328" i="2"/>
  <c r="L351" i="2"/>
  <c r="L305" i="2"/>
  <c r="P305" i="2" s="1"/>
  <c r="L302" i="2"/>
  <c r="L315" i="2"/>
  <c r="P315" i="2" s="1"/>
  <c r="L307" i="2"/>
  <c r="P307" i="2" s="1"/>
  <c r="L344" i="2"/>
  <c r="L321" i="2"/>
  <c r="L342" i="2"/>
  <c r="L323" i="2"/>
  <c r="L330" i="2"/>
  <c r="L326" i="2"/>
  <c r="L357" i="2"/>
  <c r="L353" i="2"/>
  <c r="L311" i="2"/>
  <c r="P311" i="2" s="1"/>
  <c r="L339" i="2"/>
  <c r="L324" i="2"/>
  <c r="L304" i="2"/>
  <c r="L325" i="2"/>
  <c r="L337" i="2"/>
  <c r="L350" i="2"/>
  <c r="L332" i="2"/>
  <c r="M409" i="2"/>
  <c r="M459" i="2"/>
  <c r="M522" i="2"/>
  <c r="M464" i="2"/>
  <c r="M404" i="2"/>
  <c r="M349" i="2"/>
  <c r="M411" i="2"/>
  <c r="M407" i="2"/>
  <c r="M347" i="2"/>
  <c r="M515" i="2"/>
  <c r="M520" i="2"/>
  <c r="M350" i="2"/>
  <c r="M348" i="2"/>
  <c r="M356" i="2"/>
  <c r="M514" i="2"/>
  <c r="M513" i="2"/>
  <c r="M521" i="2"/>
  <c r="M523" i="2"/>
  <c r="M410" i="2"/>
  <c r="M402" i="2"/>
  <c r="M468" i="2"/>
  <c r="M346" i="2"/>
  <c r="M517" i="2"/>
  <c r="M524" i="2"/>
  <c r="M406" i="2"/>
  <c r="M354" i="2"/>
  <c r="M458" i="2"/>
  <c r="M355" i="2"/>
  <c r="M351" i="2"/>
  <c r="M357" i="2"/>
  <c r="M353" i="2"/>
  <c r="M467" i="2"/>
  <c r="M400" i="2"/>
  <c r="M344" i="2"/>
  <c r="M460" i="2"/>
  <c r="M469" i="2"/>
  <c r="M525" i="2"/>
  <c r="M462" i="2"/>
  <c r="M465" i="2"/>
  <c r="M519" i="2"/>
  <c r="M456" i="2"/>
  <c r="M466" i="2"/>
  <c r="M405" i="2"/>
  <c r="M412" i="2"/>
  <c r="M413" i="2"/>
  <c r="M401" i="2"/>
  <c r="M403" i="2"/>
  <c r="M516" i="2"/>
  <c r="M345" i="2"/>
  <c r="M408" i="2"/>
  <c r="M512" i="2"/>
  <c r="M463" i="2"/>
  <c r="M461" i="2"/>
  <c r="M518" i="2"/>
  <c r="M352" i="2"/>
  <c r="M457" i="2"/>
  <c r="N6" i="2"/>
  <c r="J7" i="2" l="1"/>
  <c r="H11" i="1" l="1"/>
  <c r="K318" i="2"/>
  <c r="P318" i="2" s="1"/>
  <c r="K323" i="2"/>
  <c r="P323" i="2" s="1"/>
  <c r="K325" i="2"/>
  <c r="P325" i="2" s="1"/>
  <c r="K326" i="2"/>
  <c r="P326" i="2" s="1"/>
  <c r="K328" i="2"/>
  <c r="P328" i="2" s="1"/>
  <c r="K321" i="2"/>
  <c r="P321" i="2" s="1"/>
  <c r="K324" i="2"/>
  <c r="P324" i="2" s="1"/>
  <c r="K322" i="2"/>
  <c r="P322" i="2" s="1"/>
  <c r="K327" i="2"/>
  <c r="P327" i="2" s="1"/>
  <c r="K329" i="2"/>
  <c r="P329" i="2" s="1"/>
  <c r="K317" i="2"/>
  <c r="P317" i="2" s="1"/>
  <c r="K316" i="2"/>
  <c r="P316" i="2" s="1"/>
  <c r="K319" i="2"/>
  <c r="P319" i="2" s="1"/>
  <c r="K320" i="2"/>
  <c r="P320" i="2" s="1"/>
  <c r="O369" i="2"/>
  <c r="P369" i="2" s="1"/>
  <c r="O360" i="2"/>
  <c r="P360" i="2" s="1"/>
  <c r="O367" i="2"/>
  <c r="P367" i="2" s="1"/>
  <c r="O359" i="2"/>
  <c r="P359" i="2" s="1"/>
  <c r="O362" i="2"/>
  <c r="P362" i="2" s="1"/>
  <c r="O370" i="2"/>
  <c r="P370" i="2" s="1"/>
  <c r="O364" i="2"/>
  <c r="P364" i="2" s="1"/>
  <c r="O358" i="2"/>
  <c r="P358" i="2" s="1"/>
  <c r="O361" i="2"/>
  <c r="P361" i="2" s="1"/>
  <c r="O368" i="2"/>
  <c r="P368" i="2" s="1"/>
  <c r="O371" i="2"/>
  <c r="P371" i="2" s="1"/>
  <c r="O366" i="2"/>
  <c r="P366" i="2" s="1"/>
  <c r="O363" i="2"/>
  <c r="P363" i="2" s="1"/>
  <c r="O365" i="2"/>
  <c r="P365" i="2" s="1"/>
  <c r="M417" i="2"/>
  <c r="M367" i="2"/>
  <c r="M415" i="2"/>
  <c r="M365" i="2"/>
  <c r="M359" i="2"/>
  <c r="M371" i="2"/>
  <c r="M361" i="2"/>
  <c r="M358" i="2"/>
  <c r="M420" i="2"/>
  <c r="M418" i="2"/>
  <c r="M419" i="2"/>
  <c r="M422" i="2"/>
  <c r="M360" i="2"/>
  <c r="M427" i="2"/>
  <c r="M421" i="2"/>
  <c r="M364" i="2"/>
  <c r="M366" i="2"/>
  <c r="M369" i="2"/>
  <c r="M363" i="2"/>
  <c r="M362" i="2"/>
  <c r="M423" i="2"/>
  <c r="M368" i="2"/>
  <c r="M425" i="2"/>
  <c r="M414" i="2"/>
  <c r="M416" i="2"/>
  <c r="M370" i="2"/>
  <c r="M424" i="2"/>
  <c r="M426" i="2"/>
  <c r="K7" i="2" l="1"/>
  <c r="K11" i="1" l="1"/>
  <c r="O381" i="2"/>
  <c r="P381" i="2" s="1"/>
  <c r="O372" i="2"/>
  <c r="P372" i="2" s="1"/>
  <c r="O382" i="2"/>
  <c r="P382" i="2" s="1"/>
  <c r="O377" i="2"/>
  <c r="P377" i="2" s="1"/>
  <c r="O383" i="2"/>
  <c r="P383" i="2" s="1"/>
  <c r="O373" i="2"/>
  <c r="P373" i="2" s="1"/>
  <c r="O384" i="2"/>
  <c r="P384" i="2" s="1"/>
  <c r="O379" i="2"/>
  <c r="P379" i="2" s="1"/>
  <c r="O376" i="2"/>
  <c r="P376" i="2" s="1"/>
  <c r="O378" i="2"/>
  <c r="P378" i="2" s="1"/>
  <c r="O380" i="2"/>
  <c r="P380" i="2" s="1"/>
  <c r="O375" i="2"/>
  <c r="P375" i="2" s="1"/>
  <c r="O374" i="2"/>
  <c r="P374" i="2" s="1"/>
  <c r="O385" i="2"/>
  <c r="P385" i="2" s="1"/>
  <c r="M384" i="2"/>
  <c r="M383" i="2"/>
  <c r="M373" i="2"/>
  <c r="M381" i="2"/>
  <c r="M374" i="2"/>
  <c r="M385" i="2"/>
  <c r="M429" i="2"/>
  <c r="M379" i="2"/>
  <c r="M377" i="2"/>
  <c r="M435" i="2"/>
  <c r="M430" i="2"/>
  <c r="M433" i="2"/>
  <c r="M440" i="2"/>
  <c r="M432" i="2"/>
  <c r="M438" i="2"/>
  <c r="M434" i="2"/>
  <c r="M439" i="2"/>
  <c r="M431" i="2"/>
  <c r="M375" i="2"/>
  <c r="M378" i="2"/>
  <c r="M436" i="2"/>
  <c r="M380" i="2"/>
  <c r="M428" i="2"/>
  <c r="M382" i="2"/>
  <c r="M441" i="2"/>
  <c r="M437" i="2"/>
  <c r="M376" i="2"/>
  <c r="M372" i="2"/>
  <c r="K330" i="2"/>
  <c r="P330" i="2" s="1"/>
  <c r="K339" i="2"/>
  <c r="P339" i="2" s="1"/>
  <c r="K343" i="2"/>
  <c r="P343" i="2" s="1"/>
  <c r="K331" i="2"/>
  <c r="P331" i="2" s="1"/>
  <c r="K337" i="2"/>
  <c r="P337" i="2" s="1"/>
  <c r="K334" i="2"/>
  <c r="P334" i="2" s="1"/>
  <c r="K340" i="2"/>
  <c r="P340" i="2" s="1"/>
  <c r="K333" i="2"/>
  <c r="P333" i="2" s="1"/>
  <c r="K341" i="2"/>
  <c r="P341" i="2" s="1"/>
  <c r="K332" i="2"/>
  <c r="P332" i="2" s="1"/>
  <c r="K342" i="2"/>
  <c r="P342" i="2" s="1"/>
  <c r="K338" i="2"/>
  <c r="P338" i="2" s="1"/>
  <c r="K335" i="2"/>
  <c r="P335" i="2" s="1"/>
  <c r="K336" i="2"/>
  <c r="P336" i="2" s="1"/>
  <c r="L7" i="2" l="1"/>
  <c r="L11" i="1" l="1"/>
  <c r="O386" i="2"/>
  <c r="P386" i="2" s="1"/>
  <c r="O390" i="2"/>
  <c r="P390" i="2" s="1"/>
  <c r="O392" i="2"/>
  <c r="P392" i="2" s="1"/>
  <c r="O395" i="2"/>
  <c r="P395" i="2" s="1"/>
  <c r="O394" i="2"/>
  <c r="P394" i="2" s="1"/>
  <c r="O389" i="2"/>
  <c r="P389" i="2" s="1"/>
  <c r="O393" i="2"/>
  <c r="P393" i="2" s="1"/>
  <c r="O399" i="2"/>
  <c r="P399" i="2" s="1"/>
  <c r="O398" i="2"/>
  <c r="P398" i="2" s="1"/>
  <c r="O387" i="2"/>
  <c r="P387" i="2" s="1"/>
  <c r="O391" i="2"/>
  <c r="P391" i="2" s="1"/>
  <c r="O397" i="2"/>
  <c r="P397" i="2" s="1"/>
  <c r="O396" i="2"/>
  <c r="P396" i="2" s="1"/>
  <c r="O388" i="2"/>
  <c r="P388" i="2" s="1"/>
  <c r="L459" i="2"/>
  <c r="L417" i="2"/>
  <c r="P417" i="2" s="1"/>
  <c r="L371" i="2"/>
  <c r="L410" i="2"/>
  <c r="L412" i="2"/>
  <c r="L418" i="2"/>
  <c r="P418" i="2" s="1"/>
  <c r="L421" i="2"/>
  <c r="P421" i="2" s="1"/>
  <c r="L440" i="2"/>
  <c r="L364" i="2"/>
  <c r="L393" i="2"/>
  <c r="L366" i="2"/>
  <c r="L446" i="2"/>
  <c r="L378" i="2"/>
  <c r="L369" i="2"/>
  <c r="L363" i="2"/>
  <c r="L435" i="2"/>
  <c r="L430" i="2"/>
  <c r="L432" i="2"/>
  <c r="L457" i="2"/>
  <c r="L398" i="2"/>
  <c r="L436" i="2"/>
  <c r="L429" i="2"/>
  <c r="L374" i="2"/>
  <c r="L433" i="2"/>
  <c r="L389" i="2"/>
  <c r="L384" i="2"/>
  <c r="L427" i="2"/>
  <c r="P427" i="2" s="1"/>
  <c r="L462" i="2"/>
  <c r="L360" i="2"/>
  <c r="L469" i="2"/>
  <c r="L444" i="2"/>
  <c r="L401" i="2"/>
  <c r="L413" i="2"/>
  <c r="L445" i="2"/>
  <c r="L442" i="2"/>
  <c r="L391" i="2"/>
  <c r="L390" i="2"/>
  <c r="L434" i="2"/>
  <c r="L377" i="2"/>
  <c r="L439" i="2"/>
  <c r="L420" i="2"/>
  <c r="P420" i="2" s="1"/>
  <c r="L376" i="2"/>
  <c r="L419" i="2"/>
  <c r="P419" i="2" s="1"/>
  <c r="L458" i="2"/>
  <c r="L449" i="2"/>
  <c r="L465" i="2"/>
  <c r="L382" i="2"/>
  <c r="L464" i="2"/>
  <c r="L400" i="2"/>
  <c r="L397" i="2"/>
  <c r="L406" i="2"/>
  <c r="L422" i="2"/>
  <c r="P422" i="2" s="1"/>
  <c r="L431" i="2"/>
  <c r="L411" i="2"/>
  <c r="L402" i="2"/>
  <c r="L460" i="2"/>
  <c r="L416" i="2"/>
  <c r="L423" i="2"/>
  <c r="P423" i="2" s="1"/>
  <c r="L361" i="2"/>
  <c r="L455" i="2"/>
  <c r="L385" i="2"/>
  <c r="L467" i="2"/>
  <c r="L359" i="2"/>
  <c r="L441" i="2"/>
  <c r="L365" i="2"/>
  <c r="L386" i="2"/>
  <c r="L426" i="2"/>
  <c r="P426" i="2" s="1"/>
  <c r="L372" i="2"/>
  <c r="L396" i="2"/>
  <c r="L447" i="2"/>
  <c r="L405" i="2"/>
  <c r="L456" i="2"/>
  <c r="L425" i="2"/>
  <c r="P425" i="2" s="1"/>
  <c r="L448" i="2"/>
  <c r="L452" i="2"/>
  <c r="L453" i="2"/>
  <c r="L407" i="2"/>
  <c r="L424" i="2"/>
  <c r="P424" i="2" s="1"/>
  <c r="L394" i="2"/>
  <c r="L383" i="2"/>
  <c r="L454" i="2"/>
  <c r="L375" i="2"/>
  <c r="L437" i="2"/>
  <c r="L362" i="2"/>
  <c r="L408" i="2"/>
  <c r="L450" i="2"/>
  <c r="L461" i="2"/>
  <c r="L428" i="2"/>
  <c r="L438" i="2"/>
  <c r="L409" i="2"/>
  <c r="L395" i="2"/>
  <c r="L367" i="2"/>
  <c r="L392" i="2"/>
  <c r="L368" i="2"/>
  <c r="L380" i="2"/>
  <c r="L463" i="2"/>
  <c r="L358" i="2"/>
  <c r="L370" i="2"/>
  <c r="L443" i="2"/>
  <c r="L387" i="2"/>
  <c r="L381" i="2"/>
  <c r="L373" i="2"/>
  <c r="L403" i="2"/>
  <c r="L415" i="2"/>
  <c r="L451" i="2"/>
  <c r="L388" i="2"/>
  <c r="L379" i="2"/>
  <c r="L468" i="2"/>
  <c r="L414" i="2"/>
  <c r="L466" i="2"/>
  <c r="L399" i="2"/>
  <c r="L404" i="2"/>
  <c r="M451" i="2"/>
  <c r="M399" i="2"/>
  <c r="M395" i="2"/>
  <c r="M442" i="2"/>
  <c r="M446" i="2"/>
  <c r="M387" i="2"/>
  <c r="M449" i="2"/>
  <c r="M444" i="2"/>
  <c r="M393" i="2"/>
  <c r="M397" i="2"/>
  <c r="M445" i="2"/>
  <c r="M389" i="2"/>
  <c r="M391" i="2"/>
  <c r="M386" i="2"/>
  <c r="M392" i="2"/>
  <c r="M454" i="2"/>
  <c r="M390" i="2"/>
  <c r="M450" i="2"/>
  <c r="M398" i="2"/>
  <c r="M453" i="2"/>
  <c r="M455" i="2"/>
  <c r="M388" i="2"/>
  <c r="M452" i="2"/>
  <c r="M443" i="2"/>
  <c r="M394" i="2"/>
  <c r="M448" i="2"/>
  <c r="M447" i="2"/>
  <c r="M396" i="2"/>
  <c r="K348" i="2"/>
  <c r="P348" i="2" s="1"/>
  <c r="K352" i="2"/>
  <c r="P352" i="2" s="1"/>
  <c r="K356" i="2"/>
  <c r="P356" i="2" s="1"/>
  <c r="K349" i="2"/>
  <c r="P349" i="2" s="1"/>
  <c r="K353" i="2"/>
  <c r="P353" i="2" s="1"/>
  <c r="K355" i="2"/>
  <c r="P355" i="2" s="1"/>
  <c r="K346" i="2"/>
  <c r="P346" i="2" s="1"/>
  <c r="K354" i="2"/>
  <c r="P354" i="2" s="1"/>
  <c r="K357" i="2"/>
  <c r="P357" i="2" s="1"/>
  <c r="K351" i="2"/>
  <c r="P351" i="2" s="1"/>
  <c r="K347" i="2"/>
  <c r="P347" i="2" s="1"/>
  <c r="N7" i="2"/>
  <c r="K345" i="2"/>
  <c r="P345" i="2" s="1"/>
  <c r="K344" i="2"/>
  <c r="P344" i="2" s="1"/>
  <c r="K350" i="2"/>
  <c r="P350" i="2" s="1"/>
  <c r="J9" i="2" l="1"/>
  <c r="H13" i="1" l="1"/>
  <c r="K433" i="2"/>
  <c r="P433" i="2" s="1"/>
  <c r="O480" i="2"/>
  <c r="O470" i="2"/>
  <c r="P470" i="2" s="1"/>
  <c r="K436" i="2"/>
  <c r="P436" i="2" s="1"/>
  <c r="K441" i="2"/>
  <c r="P441" i="2" s="1"/>
  <c r="K437" i="2"/>
  <c r="P437" i="2" s="1"/>
  <c r="O482" i="2"/>
  <c r="K428" i="2"/>
  <c r="P428" i="2" s="1"/>
  <c r="O483" i="2"/>
  <c r="O474" i="2"/>
  <c r="O472" i="2"/>
  <c r="P472" i="2" s="1"/>
  <c r="K431" i="2"/>
  <c r="P431" i="2" s="1"/>
  <c r="O479" i="2"/>
  <c r="P479" i="2" s="1"/>
  <c r="K440" i="2"/>
  <c r="P440" i="2" s="1"/>
  <c r="O481" i="2"/>
  <c r="O476" i="2"/>
  <c r="K429" i="2"/>
  <c r="P429" i="2" s="1"/>
  <c r="O473" i="2"/>
  <c r="O471" i="2"/>
  <c r="P471" i="2" s="1"/>
  <c r="K435" i="2"/>
  <c r="P435" i="2" s="1"/>
  <c r="K438" i="2"/>
  <c r="P438" i="2" s="1"/>
  <c r="K439" i="2"/>
  <c r="P439" i="2" s="1"/>
  <c r="K430" i="2"/>
  <c r="P430" i="2" s="1"/>
  <c r="K434" i="2"/>
  <c r="P434" i="2" s="1"/>
  <c r="O477" i="2"/>
  <c r="O478" i="2"/>
  <c r="O475" i="2"/>
  <c r="K432" i="2"/>
  <c r="P432" i="2" s="1"/>
  <c r="M481" i="2"/>
  <c r="M474" i="2"/>
  <c r="M478" i="2"/>
  <c r="M482" i="2"/>
  <c r="M472" i="2"/>
  <c r="M473" i="2"/>
  <c r="M483" i="2"/>
  <c r="M479" i="2"/>
  <c r="M477" i="2"/>
  <c r="M480" i="2"/>
  <c r="M470" i="2"/>
  <c r="M476" i="2"/>
  <c r="M475" i="2"/>
  <c r="M471" i="2"/>
  <c r="K9" i="2" l="1"/>
  <c r="O484" i="2" l="1"/>
  <c r="K13" i="1"/>
  <c r="O490" i="2"/>
  <c r="O488" i="2"/>
  <c r="O496" i="2"/>
  <c r="O497" i="2"/>
  <c r="O491" i="2"/>
  <c r="O489" i="2"/>
  <c r="O487" i="2"/>
  <c r="O495" i="2"/>
  <c r="O493" i="2"/>
  <c r="O485" i="2"/>
  <c r="O492" i="2"/>
  <c r="O486" i="2"/>
  <c r="O494" i="2"/>
  <c r="M495" i="2"/>
  <c r="M496" i="2"/>
  <c r="M497" i="2"/>
  <c r="M487" i="2"/>
  <c r="M485" i="2"/>
  <c r="M493" i="2"/>
  <c r="M492" i="2"/>
  <c r="M489" i="2"/>
  <c r="M490" i="2"/>
  <c r="M494" i="2"/>
  <c r="M486" i="2"/>
  <c r="M484" i="2"/>
  <c r="M488" i="2"/>
  <c r="M491" i="2"/>
  <c r="K449" i="2"/>
  <c r="P449" i="2" s="1"/>
  <c r="K446" i="2"/>
  <c r="P446" i="2" s="1"/>
  <c r="K443" i="2"/>
  <c r="P443" i="2" s="1"/>
  <c r="K450" i="2"/>
  <c r="P450" i="2" s="1"/>
  <c r="K448" i="2"/>
  <c r="P448" i="2" s="1"/>
  <c r="K453" i="2"/>
  <c r="P453" i="2" s="1"/>
  <c r="K455" i="2"/>
  <c r="P455" i="2" s="1"/>
  <c r="K452" i="2"/>
  <c r="P452" i="2" s="1"/>
  <c r="K447" i="2"/>
  <c r="P447" i="2" s="1"/>
  <c r="K445" i="2"/>
  <c r="P445" i="2" s="1"/>
  <c r="K444" i="2"/>
  <c r="P444" i="2" s="1"/>
  <c r="K451" i="2"/>
  <c r="P451" i="2" s="1"/>
  <c r="K442" i="2"/>
  <c r="P442" i="2" s="1"/>
  <c r="K454" i="2"/>
  <c r="P454" i="2" s="1"/>
  <c r="L9" i="2" l="1"/>
  <c r="L13" i="1" l="1"/>
  <c r="O502" i="2"/>
  <c r="O500" i="2"/>
  <c r="O510" i="2"/>
  <c r="O506" i="2"/>
  <c r="O498" i="2"/>
  <c r="O508" i="2"/>
  <c r="O509" i="2"/>
  <c r="O504" i="2"/>
  <c r="O511" i="2"/>
  <c r="O507" i="2"/>
  <c r="O505" i="2"/>
  <c r="O503" i="2"/>
  <c r="O501" i="2"/>
  <c r="O499" i="2"/>
  <c r="L480" i="2"/>
  <c r="P480" i="2" s="1"/>
  <c r="L501" i="2"/>
  <c r="L493" i="2"/>
  <c r="L479" i="2"/>
  <c r="L487" i="2"/>
  <c r="L492" i="2"/>
  <c r="L490" i="2"/>
  <c r="L512" i="2"/>
  <c r="L478" i="2"/>
  <c r="P478" i="2" s="1"/>
  <c r="L520" i="2"/>
  <c r="L472" i="2"/>
  <c r="L481" i="2"/>
  <c r="P481" i="2" s="1"/>
  <c r="L507" i="2"/>
  <c r="L517" i="2"/>
  <c r="L508" i="2"/>
  <c r="L505" i="2"/>
  <c r="L511" i="2"/>
  <c r="L503" i="2"/>
  <c r="L482" i="2"/>
  <c r="P482" i="2" s="1"/>
  <c r="L473" i="2"/>
  <c r="P473" i="2" s="1"/>
  <c r="L499" i="2"/>
  <c r="L506" i="2"/>
  <c r="L483" i="2"/>
  <c r="P483" i="2" s="1"/>
  <c r="L494" i="2"/>
  <c r="L489" i="2"/>
  <c r="L498" i="2"/>
  <c r="L518" i="2"/>
  <c r="L485" i="2"/>
  <c r="L514" i="2"/>
  <c r="L474" i="2"/>
  <c r="P474" i="2" s="1"/>
  <c r="L524" i="2"/>
  <c r="L497" i="2"/>
  <c r="L470" i="2"/>
  <c r="L486" i="2"/>
  <c r="L496" i="2"/>
  <c r="L502" i="2"/>
  <c r="L519" i="2"/>
  <c r="L525" i="2"/>
  <c r="L488" i="2"/>
  <c r="L477" i="2"/>
  <c r="P477" i="2" s="1"/>
  <c r="L513" i="2"/>
  <c r="L475" i="2"/>
  <c r="P475" i="2" s="1"/>
  <c r="L509" i="2"/>
  <c r="L523" i="2"/>
  <c r="L510" i="2"/>
  <c r="L516" i="2"/>
  <c r="L522" i="2"/>
  <c r="L500" i="2"/>
  <c r="L491" i="2"/>
  <c r="L504" i="2"/>
  <c r="L484" i="2"/>
  <c r="L476" i="2"/>
  <c r="P476" i="2" s="1"/>
  <c r="L521" i="2"/>
  <c r="L471" i="2"/>
  <c r="L495" i="2"/>
  <c r="L515" i="2"/>
  <c r="M498" i="2"/>
  <c r="M510" i="2"/>
  <c r="M503" i="2"/>
  <c r="M511" i="2"/>
  <c r="M506" i="2"/>
  <c r="M505" i="2"/>
  <c r="M508" i="2"/>
  <c r="M499" i="2"/>
  <c r="M504" i="2"/>
  <c r="M507" i="2"/>
  <c r="M502" i="2"/>
  <c r="M509" i="2"/>
  <c r="M500" i="2"/>
  <c r="M501" i="2"/>
  <c r="K463" i="2"/>
  <c r="P463" i="2" s="1"/>
  <c r="K468" i="2"/>
  <c r="P468" i="2" s="1"/>
  <c r="K469" i="2"/>
  <c r="P469" i="2" s="1"/>
  <c r="K461" i="2"/>
  <c r="P461" i="2" s="1"/>
  <c r="K459" i="2"/>
  <c r="P459" i="2" s="1"/>
  <c r="K467" i="2"/>
  <c r="P467" i="2" s="1"/>
  <c r="K456" i="2"/>
  <c r="P456" i="2" s="1"/>
  <c r="K460" i="2"/>
  <c r="P460" i="2" s="1"/>
  <c r="K464" i="2"/>
  <c r="P464" i="2" s="1"/>
  <c r="N9" i="2"/>
  <c r="K465" i="2"/>
  <c r="P465" i="2" s="1"/>
  <c r="K458" i="2"/>
  <c r="P458" i="2" s="1"/>
  <c r="K457" i="2"/>
  <c r="P457" i="2" s="1"/>
  <c r="K466" i="2"/>
  <c r="P466" i="2" s="1"/>
  <c r="K462" i="2"/>
  <c r="P462" i="2" s="1"/>
  <c r="J10" i="2" l="1"/>
  <c r="K484" i="2" l="1"/>
  <c r="P484" i="2" s="1"/>
  <c r="K489" i="2"/>
  <c r="P489" i="2" s="1"/>
  <c r="K486" i="2"/>
  <c r="P486" i="2" s="1"/>
  <c r="K495" i="2"/>
  <c r="P495" i="2" s="1"/>
  <c r="K485" i="2"/>
  <c r="P485" i="2" s="1"/>
  <c r="K496" i="2"/>
  <c r="P496" i="2" s="1"/>
  <c r="H14" i="1"/>
  <c r="K497" i="2"/>
  <c r="P497" i="2" s="1"/>
  <c r="K487" i="2"/>
  <c r="P487" i="2" s="1"/>
  <c r="K494" i="2"/>
  <c r="P494" i="2" s="1"/>
  <c r="K490" i="2"/>
  <c r="P490" i="2" s="1"/>
  <c r="K493" i="2"/>
  <c r="P493" i="2" s="1"/>
  <c r="K491" i="2"/>
  <c r="P491" i="2" s="1"/>
  <c r="K488" i="2"/>
  <c r="P488" i="2" s="1"/>
  <c r="K492" i="2"/>
  <c r="P492" i="2" s="1"/>
  <c r="O527" i="2"/>
  <c r="P527" i="2" s="1"/>
  <c r="O526" i="2"/>
  <c r="P526" i="2" s="1"/>
  <c r="O536" i="2"/>
  <c r="O534" i="2"/>
  <c r="O539" i="2"/>
  <c r="O537" i="2"/>
  <c r="O535" i="2"/>
  <c r="O533" i="2"/>
  <c r="O531" i="2"/>
  <c r="O529" i="2"/>
  <c r="O530" i="2"/>
  <c r="O538" i="2"/>
  <c r="O532" i="2"/>
  <c r="O528" i="2"/>
  <c r="P528" i="2" s="1"/>
  <c r="M526" i="2"/>
  <c r="M528" i="2"/>
  <c r="M537" i="2"/>
  <c r="M534" i="2"/>
  <c r="M529" i="2"/>
  <c r="M527" i="2"/>
  <c r="M539" i="2"/>
  <c r="M538" i="2"/>
  <c r="M535" i="2"/>
  <c r="M532" i="2"/>
  <c r="M533" i="2"/>
  <c r="M536" i="2"/>
  <c r="M531" i="2"/>
  <c r="M530" i="2"/>
  <c r="K10" i="2" l="1"/>
  <c r="K14" i="1" l="1"/>
  <c r="O544" i="2"/>
  <c r="O540" i="2"/>
  <c r="O553" i="2"/>
  <c r="O551" i="2"/>
  <c r="O552" i="2"/>
  <c r="O549" i="2"/>
  <c r="O550" i="2"/>
  <c r="O541" i="2"/>
  <c r="O547" i="2"/>
  <c r="O546" i="2"/>
  <c r="O548" i="2"/>
  <c r="O542" i="2"/>
  <c r="O545" i="2"/>
  <c r="O543" i="2"/>
  <c r="M542" i="2"/>
  <c r="M543" i="2"/>
  <c r="M552" i="2"/>
  <c r="M548" i="2"/>
  <c r="M553" i="2"/>
  <c r="M544" i="2"/>
  <c r="M546" i="2"/>
  <c r="M547" i="2"/>
  <c r="M545" i="2"/>
  <c r="M541" i="2"/>
  <c r="M540" i="2"/>
  <c r="M549" i="2"/>
  <c r="M550" i="2"/>
  <c r="M551" i="2"/>
  <c r="K502" i="2"/>
  <c r="P502" i="2" s="1"/>
  <c r="K507" i="2"/>
  <c r="P507" i="2" s="1"/>
  <c r="K510" i="2"/>
  <c r="P510" i="2" s="1"/>
  <c r="K498" i="2"/>
  <c r="P498" i="2" s="1"/>
  <c r="K499" i="2"/>
  <c r="P499" i="2" s="1"/>
  <c r="K508" i="2"/>
  <c r="P508" i="2" s="1"/>
  <c r="K504" i="2"/>
  <c r="P504" i="2" s="1"/>
  <c r="K505" i="2"/>
  <c r="P505" i="2" s="1"/>
  <c r="K501" i="2"/>
  <c r="P501" i="2" s="1"/>
  <c r="K509" i="2"/>
  <c r="P509" i="2" s="1"/>
  <c r="K503" i="2"/>
  <c r="P503" i="2" s="1"/>
  <c r="K500" i="2"/>
  <c r="P500" i="2" s="1"/>
  <c r="K511" i="2"/>
  <c r="P511" i="2" s="1"/>
  <c r="K506" i="2"/>
  <c r="P506" i="2" s="1"/>
  <c r="L10" i="2" l="1"/>
  <c r="L14" i="1" l="1"/>
  <c r="O567" i="2"/>
  <c r="O556" i="2"/>
  <c r="O560" i="2"/>
  <c r="O564" i="2"/>
  <c r="O565" i="2"/>
  <c r="O561" i="2"/>
  <c r="O559" i="2"/>
  <c r="O557" i="2"/>
  <c r="O554" i="2"/>
  <c r="O555" i="2"/>
  <c r="O563" i="2"/>
  <c r="O562" i="2"/>
  <c r="O566" i="2"/>
  <c r="O558" i="2"/>
  <c r="M558" i="2"/>
  <c r="M566" i="2"/>
  <c r="M557" i="2"/>
  <c r="M560" i="2"/>
  <c r="M555" i="2"/>
  <c r="M554" i="2"/>
  <c r="M564" i="2"/>
  <c r="M565" i="2"/>
  <c r="M561" i="2"/>
  <c r="M562" i="2"/>
  <c r="M563" i="2"/>
  <c r="M559" i="2"/>
  <c r="M567" i="2"/>
  <c r="M556" i="2"/>
  <c r="K519" i="2"/>
  <c r="P519" i="2" s="1"/>
  <c r="K514" i="2"/>
  <c r="P514" i="2" s="1"/>
  <c r="K524" i="2"/>
  <c r="P524" i="2" s="1"/>
  <c r="K522" i="2"/>
  <c r="P522" i="2" s="1"/>
  <c r="K518" i="2"/>
  <c r="P518" i="2" s="1"/>
  <c r="K521" i="2"/>
  <c r="P521" i="2" s="1"/>
  <c r="K516" i="2"/>
  <c r="P516" i="2" s="1"/>
  <c r="K520" i="2"/>
  <c r="P520" i="2" s="1"/>
  <c r="K523" i="2"/>
  <c r="P523" i="2" s="1"/>
  <c r="K515" i="2"/>
  <c r="P515" i="2" s="1"/>
  <c r="K525" i="2"/>
  <c r="P525" i="2" s="1"/>
  <c r="K512" i="2"/>
  <c r="P512" i="2" s="1"/>
  <c r="K513" i="2"/>
  <c r="P513" i="2" s="1"/>
  <c r="K517" i="2"/>
  <c r="P517" i="2" s="1"/>
  <c r="M10" i="2" l="1"/>
  <c r="M14" i="1" l="1"/>
  <c r="O571" i="2"/>
  <c r="O572" i="2"/>
  <c r="O569" i="2"/>
  <c r="O574" i="2"/>
  <c r="O578" i="2"/>
  <c r="O570" i="2"/>
  <c r="O580" i="2"/>
  <c r="O573" i="2"/>
  <c r="O576" i="2"/>
  <c r="O568" i="2"/>
  <c r="O581" i="2"/>
  <c r="O579" i="2"/>
  <c r="O577" i="2"/>
  <c r="O575" i="2"/>
  <c r="L533" i="2"/>
  <c r="P533" i="2" s="1"/>
  <c r="L563" i="2"/>
  <c r="L566" i="2"/>
  <c r="L578" i="2"/>
  <c r="L570" i="2"/>
  <c r="L535" i="2"/>
  <c r="P535" i="2" s="1"/>
  <c r="L553" i="2"/>
  <c r="L548" i="2"/>
  <c r="L543" i="2"/>
  <c r="L544" i="2"/>
  <c r="L576" i="2"/>
  <c r="L526" i="2"/>
  <c r="L555" i="2"/>
  <c r="L539" i="2"/>
  <c r="P539" i="2" s="1"/>
  <c r="L552" i="2"/>
  <c r="L571" i="2"/>
  <c r="L529" i="2"/>
  <c r="P529" i="2" s="1"/>
  <c r="L534" i="2"/>
  <c r="P534" i="2" s="1"/>
  <c r="L527" i="2"/>
  <c r="L579" i="2"/>
  <c r="L557" i="2"/>
  <c r="L537" i="2"/>
  <c r="P537" i="2" s="1"/>
  <c r="L540" i="2"/>
  <c r="L538" i="2"/>
  <c r="P538" i="2" s="1"/>
  <c r="L561" i="2"/>
  <c r="L581" i="2"/>
  <c r="L560" i="2"/>
  <c r="L558" i="2"/>
  <c r="L551" i="2"/>
  <c r="L528" i="2"/>
  <c r="L559" i="2"/>
  <c r="L565" i="2"/>
  <c r="L569" i="2"/>
  <c r="L564" i="2"/>
  <c r="L530" i="2"/>
  <c r="P530" i="2" s="1"/>
  <c r="L568" i="2"/>
  <c r="L554" i="2"/>
  <c r="L567" i="2"/>
  <c r="L546" i="2"/>
  <c r="L547" i="2"/>
  <c r="L542" i="2"/>
  <c r="L556" i="2"/>
  <c r="L575" i="2"/>
  <c r="L531" i="2"/>
  <c r="P531" i="2" s="1"/>
  <c r="L545" i="2"/>
  <c r="L580" i="2"/>
  <c r="L550" i="2"/>
  <c r="L532" i="2"/>
  <c r="P532" i="2" s="1"/>
  <c r="L572" i="2"/>
  <c r="L549" i="2"/>
  <c r="L536" i="2"/>
  <c r="P536" i="2" s="1"/>
  <c r="L562" i="2"/>
  <c r="L574" i="2"/>
  <c r="L577" i="2"/>
  <c r="L541" i="2"/>
  <c r="L573" i="2"/>
  <c r="M625" i="2"/>
  <c r="M626" i="2"/>
  <c r="M635" i="2"/>
  <c r="M578" i="2"/>
  <c r="M577" i="2"/>
  <c r="M572" i="2"/>
  <c r="M574" i="2"/>
  <c r="M634" i="2"/>
  <c r="M636" i="2"/>
  <c r="M576" i="2"/>
  <c r="M632" i="2"/>
  <c r="M631" i="2"/>
  <c r="M633" i="2"/>
  <c r="M570" i="2"/>
  <c r="M628" i="2"/>
  <c r="M630" i="2"/>
  <c r="M573" i="2"/>
  <c r="M580" i="2"/>
  <c r="M568" i="2"/>
  <c r="M627" i="2"/>
  <c r="M579" i="2"/>
  <c r="M571" i="2"/>
  <c r="M581" i="2"/>
  <c r="M569" i="2"/>
  <c r="M575" i="2"/>
  <c r="M637" i="2"/>
  <c r="M624" i="2"/>
  <c r="M629" i="2"/>
  <c r="N10" i="2"/>
  <c r="J11" i="2" l="1"/>
  <c r="K546" i="2" l="1"/>
  <c r="P546" i="2" s="1"/>
  <c r="K547" i="2"/>
  <c r="P547" i="2" s="1"/>
  <c r="H16" i="1"/>
  <c r="K542" i="2"/>
  <c r="P542" i="2" s="1"/>
  <c r="K550" i="2"/>
  <c r="P550" i="2" s="1"/>
  <c r="O592" i="2"/>
  <c r="K541" i="2"/>
  <c r="P541" i="2" s="1"/>
  <c r="K540" i="2"/>
  <c r="P540" i="2" s="1"/>
  <c r="K545" i="2"/>
  <c r="P545" i="2" s="1"/>
  <c r="K549" i="2"/>
  <c r="P549" i="2" s="1"/>
  <c r="O583" i="2"/>
  <c r="P583" i="2" s="1"/>
  <c r="O588" i="2"/>
  <c r="O582" i="2"/>
  <c r="P582" i="2" s="1"/>
  <c r="O586" i="2"/>
  <c r="O593" i="2"/>
  <c r="O590" i="2"/>
  <c r="O591" i="2"/>
  <c r="O587" i="2"/>
  <c r="O594" i="2"/>
  <c r="O585" i="2"/>
  <c r="K552" i="2"/>
  <c r="P552" i="2" s="1"/>
  <c r="K553" i="2"/>
  <c r="P553" i="2" s="1"/>
  <c r="O584" i="2"/>
  <c r="P584" i="2" s="1"/>
  <c r="K544" i="2"/>
  <c r="P544" i="2" s="1"/>
  <c r="O595" i="2"/>
  <c r="P595" i="2" s="1"/>
  <c r="O589" i="2"/>
  <c r="K551" i="2"/>
  <c r="P551" i="2" s="1"/>
  <c r="K543" i="2"/>
  <c r="P543" i="2" s="1"/>
  <c r="K548" i="2"/>
  <c r="P548" i="2" s="1"/>
  <c r="M585" i="2"/>
  <c r="M589" i="2"/>
  <c r="M593" i="2"/>
  <c r="M583" i="2"/>
  <c r="M588" i="2"/>
  <c r="M595" i="2"/>
  <c r="M587" i="2"/>
  <c r="M584" i="2"/>
  <c r="M591" i="2"/>
  <c r="M582" i="2"/>
  <c r="M586" i="2"/>
  <c r="M592" i="2"/>
  <c r="M594" i="2"/>
  <c r="M590" i="2"/>
  <c r="K11" i="2" l="1"/>
  <c r="K16" i="1" l="1"/>
  <c r="O602" i="2"/>
  <c r="O596" i="2"/>
  <c r="O608" i="2"/>
  <c r="O606" i="2"/>
  <c r="O600" i="2"/>
  <c r="O609" i="2"/>
  <c r="O601" i="2"/>
  <c r="O598" i="2"/>
  <c r="O597" i="2"/>
  <c r="O607" i="2"/>
  <c r="O603" i="2"/>
  <c r="O599" i="2"/>
  <c r="O604" i="2"/>
  <c r="O605" i="2"/>
  <c r="M607" i="2"/>
  <c r="M600" i="2"/>
  <c r="M606" i="2"/>
  <c r="M604" i="2"/>
  <c r="M609" i="2"/>
  <c r="M599" i="2"/>
  <c r="M605" i="2"/>
  <c r="M603" i="2"/>
  <c r="M597" i="2"/>
  <c r="M608" i="2"/>
  <c r="M596" i="2"/>
  <c r="M602" i="2"/>
  <c r="M598" i="2"/>
  <c r="M601" i="2"/>
  <c r="K556" i="2"/>
  <c r="P556" i="2" s="1"/>
  <c r="K558" i="2"/>
  <c r="P558" i="2" s="1"/>
  <c r="K561" i="2"/>
  <c r="P561" i="2" s="1"/>
  <c r="K555" i="2"/>
  <c r="P555" i="2" s="1"/>
  <c r="K567" i="2"/>
  <c r="P567" i="2" s="1"/>
  <c r="K566" i="2"/>
  <c r="P566" i="2" s="1"/>
  <c r="K564" i="2"/>
  <c r="P564" i="2" s="1"/>
  <c r="K563" i="2"/>
  <c r="P563" i="2" s="1"/>
  <c r="K565" i="2"/>
  <c r="P565" i="2" s="1"/>
  <c r="K557" i="2"/>
  <c r="P557" i="2" s="1"/>
  <c r="K560" i="2"/>
  <c r="P560" i="2" s="1"/>
  <c r="K562" i="2"/>
  <c r="P562" i="2" s="1"/>
  <c r="K559" i="2"/>
  <c r="P559" i="2" s="1"/>
  <c r="K554" i="2"/>
  <c r="P554" i="2" s="1"/>
  <c r="L11" i="2" l="1"/>
  <c r="L16" i="1" l="1"/>
  <c r="O620" i="2"/>
  <c r="O622" i="2"/>
  <c r="O623" i="2"/>
  <c r="O619" i="2"/>
  <c r="O615" i="2"/>
  <c r="O611" i="2"/>
  <c r="O616" i="2"/>
  <c r="O618" i="2"/>
  <c r="O621" i="2"/>
  <c r="O612" i="2"/>
  <c r="O617" i="2"/>
  <c r="O613" i="2"/>
  <c r="O610" i="2"/>
  <c r="O614" i="2"/>
  <c r="L616" i="2"/>
  <c r="L602" i="2"/>
  <c r="L593" i="2"/>
  <c r="P593" i="2" s="1"/>
  <c r="L584" i="2"/>
  <c r="L588" i="2"/>
  <c r="P588" i="2" s="1"/>
  <c r="L631" i="2"/>
  <c r="L619" i="2"/>
  <c r="L609" i="2"/>
  <c r="L627" i="2"/>
  <c r="L591" i="2"/>
  <c r="P591" i="2" s="1"/>
  <c r="L637" i="2"/>
  <c r="L596" i="2"/>
  <c r="L610" i="2"/>
  <c r="L600" i="2"/>
  <c r="L621" i="2"/>
  <c r="L622" i="2"/>
  <c r="L599" i="2"/>
  <c r="L612" i="2"/>
  <c r="L604" i="2"/>
  <c r="L607" i="2"/>
  <c r="L626" i="2"/>
  <c r="L623" i="2"/>
  <c r="L595" i="2"/>
  <c r="L628" i="2"/>
  <c r="L624" i="2"/>
  <c r="L587" i="2"/>
  <c r="P587" i="2" s="1"/>
  <c r="L582" i="2"/>
  <c r="L625" i="2"/>
  <c r="L592" i="2"/>
  <c r="P592" i="2" s="1"/>
  <c r="L635" i="2"/>
  <c r="L606" i="2"/>
  <c r="L597" i="2"/>
  <c r="L594" i="2"/>
  <c r="P594" i="2" s="1"/>
  <c r="L586" i="2"/>
  <c r="P586" i="2" s="1"/>
  <c r="L583" i="2"/>
  <c r="L618" i="2"/>
  <c r="L615" i="2"/>
  <c r="L633" i="2"/>
  <c r="L590" i="2"/>
  <c r="P590" i="2" s="1"/>
  <c r="L601" i="2"/>
  <c r="L629" i="2"/>
  <c r="L614" i="2"/>
  <c r="L598" i="2"/>
  <c r="L636" i="2"/>
  <c r="L620" i="2"/>
  <c r="L611" i="2"/>
  <c r="L608" i="2"/>
  <c r="L617" i="2"/>
  <c r="L585" i="2"/>
  <c r="P585" i="2" s="1"/>
  <c r="L613" i="2"/>
  <c r="L603" i="2"/>
  <c r="L630" i="2"/>
  <c r="L589" i="2"/>
  <c r="P589" i="2" s="1"/>
  <c r="L632" i="2"/>
  <c r="L634" i="2"/>
  <c r="L605" i="2"/>
  <c r="M614" i="2"/>
  <c r="M621" i="2"/>
  <c r="M623" i="2"/>
  <c r="M622" i="2"/>
  <c r="M616" i="2"/>
  <c r="M612" i="2"/>
  <c r="M619" i="2"/>
  <c r="M615" i="2"/>
  <c r="M613" i="2"/>
  <c r="M610" i="2"/>
  <c r="M617" i="2"/>
  <c r="M620" i="2"/>
  <c r="M611" i="2"/>
  <c r="M618" i="2"/>
  <c r="K572" i="2"/>
  <c r="P572" i="2" s="1"/>
  <c r="K569" i="2"/>
  <c r="P569" i="2" s="1"/>
  <c r="K579" i="2"/>
  <c r="P579" i="2" s="1"/>
  <c r="K581" i="2"/>
  <c r="P581" i="2" s="1"/>
  <c r="K573" i="2"/>
  <c r="P573" i="2" s="1"/>
  <c r="N11" i="2"/>
  <c r="K575" i="2"/>
  <c r="P575" i="2" s="1"/>
  <c r="K571" i="2"/>
  <c r="P571" i="2" s="1"/>
  <c r="K577" i="2"/>
  <c r="P577" i="2" s="1"/>
  <c r="K574" i="2"/>
  <c r="P574" i="2" s="1"/>
  <c r="K576" i="2"/>
  <c r="P576" i="2" s="1"/>
  <c r="K568" i="2"/>
  <c r="P568" i="2" s="1"/>
  <c r="K578" i="2"/>
  <c r="P578" i="2" s="1"/>
  <c r="K580" i="2"/>
  <c r="P580" i="2" s="1"/>
  <c r="K570" i="2"/>
  <c r="P570" i="2" s="1"/>
  <c r="J12" i="2" l="1"/>
  <c r="H17" i="1" l="1"/>
  <c r="K605" i="2"/>
  <c r="P605" i="2" s="1"/>
  <c r="K597" i="2"/>
  <c r="P597" i="2" s="1"/>
  <c r="K601" i="2"/>
  <c r="P601" i="2" s="1"/>
  <c r="K602" i="2"/>
  <c r="P602" i="2" s="1"/>
  <c r="K608" i="2"/>
  <c r="P608" i="2" s="1"/>
  <c r="K606" i="2"/>
  <c r="P606" i="2" s="1"/>
  <c r="K603" i="2"/>
  <c r="P603" i="2" s="1"/>
  <c r="K599" i="2"/>
  <c r="P599" i="2" s="1"/>
  <c r="K604" i="2"/>
  <c r="P604" i="2" s="1"/>
  <c r="K598" i="2"/>
  <c r="P598" i="2" s="1"/>
  <c r="K607" i="2"/>
  <c r="P607" i="2" s="1"/>
  <c r="K609" i="2"/>
  <c r="P609" i="2" s="1"/>
  <c r="K596" i="2"/>
  <c r="P596" i="2" s="1"/>
  <c r="K600" i="2"/>
  <c r="P600" i="2" s="1"/>
  <c r="O641" i="2"/>
  <c r="O644" i="2"/>
  <c r="O650" i="2"/>
  <c r="O639" i="2"/>
  <c r="P639" i="2" s="1"/>
  <c r="O646" i="2"/>
  <c r="O640" i="2"/>
  <c r="P640" i="2" s="1"/>
  <c r="O638" i="2"/>
  <c r="P638" i="2" s="1"/>
  <c r="O647" i="2"/>
  <c r="O643" i="2"/>
  <c r="P643" i="2" s="1"/>
  <c r="O642" i="2"/>
  <c r="O651" i="2"/>
  <c r="O649" i="2"/>
  <c r="O645" i="2"/>
  <c r="O648" i="2"/>
  <c r="M639" i="2"/>
  <c r="M645" i="2"/>
  <c r="M646" i="2"/>
  <c r="M643" i="2"/>
  <c r="M641" i="2"/>
  <c r="M644" i="2"/>
  <c r="M651" i="2"/>
  <c r="M650" i="2"/>
  <c r="M648" i="2"/>
  <c r="M642" i="2"/>
  <c r="M638" i="2"/>
  <c r="M640" i="2"/>
  <c r="M647" i="2"/>
  <c r="M649" i="2"/>
  <c r="K12" i="2" l="1"/>
  <c r="K17" i="1" l="1"/>
  <c r="O656" i="2"/>
  <c r="O654" i="2"/>
  <c r="O662" i="2"/>
  <c r="O653" i="2"/>
  <c r="O661" i="2"/>
  <c r="O664" i="2"/>
  <c r="O663" i="2"/>
  <c r="O655" i="2"/>
  <c r="O652" i="2"/>
  <c r="O665" i="2"/>
  <c r="O657" i="2"/>
  <c r="O660" i="2"/>
  <c r="O658" i="2"/>
  <c r="O659" i="2"/>
  <c r="M653" i="2"/>
  <c r="M664" i="2"/>
  <c r="M665" i="2"/>
  <c r="M663" i="2"/>
  <c r="M659" i="2"/>
  <c r="M655" i="2"/>
  <c r="M660" i="2"/>
  <c r="M661" i="2"/>
  <c r="M657" i="2"/>
  <c r="M662" i="2"/>
  <c r="M656" i="2"/>
  <c r="M652" i="2"/>
  <c r="M654" i="2"/>
  <c r="M658" i="2"/>
  <c r="K619" i="2"/>
  <c r="P619" i="2" s="1"/>
  <c r="K623" i="2"/>
  <c r="P623" i="2" s="1"/>
  <c r="K622" i="2"/>
  <c r="P622" i="2" s="1"/>
  <c r="K611" i="2"/>
  <c r="P611" i="2" s="1"/>
  <c r="K612" i="2"/>
  <c r="P612" i="2" s="1"/>
  <c r="K616" i="2"/>
  <c r="P616" i="2" s="1"/>
  <c r="K617" i="2"/>
  <c r="P617" i="2" s="1"/>
  <c r="K613" i="2"/>
  <c r="P613" i="2" s="1"/>
  <c r="K610" i="2"/>
  <c r="P610" i="2" s="1"/>
  <c r="K620" i="2"/>
  <c r="P620" i="2" s="1"/>
  <c r="K621" i="2"/>
  <c r="P621" i="2" s="1"/>
  <c r="K618" i="2"/>
  <c r="P618" i="2" s="1"/>
  <c r="K615" i="2"/>
  <c r="P615" i="2" s="1"/>
  <c r="K614" i="2"/>
  <c r="P614" i="2" s="1"/>
  <c r="L12" i="2" l="1"/>
  <c r="L17" i="1" l="1"/>
  <c r="O676" i="2"/>
  <c r="O672" i="2"/>
  <c r="O675" i="2"/>
  <c r="O673" i="2"/>
  <c r="O677" i="2"/>
  <c r="O678" i="2"/>
  <c r="O666" i="2"/>
  <c r="O674" i="2"/>
  <c r="O667" i="2"/>
  <c r="O669" i="2"/>
  <c r="O671" i="2"/>
  <c r="O679" i="2"/>
  <c r="O668" i="2"/>
  <c r="O670" i="2"/>
  <c r="M678" i="2"/>
  <c r="M676" i="2"/>
  <c r="M669" i="2"/>
  <c r="M672" i="2"/>
  <c r="M673" i="2"/>
  <c r="M677" i="2"/>
  <c r="M670" i="2"/>
  <c r="M675" i="2"/>
  <c r="M667" i="2"/>
  <c r="M671" i="2"/>
  <c r="M668" i="2"/>
  <c r="M674" i="2"/>
  <c r="M666" i="2"/>
  <c r="M679" i="2"/>
  <c r="K635" i="2"/>
  <c r="P635" i="2" s="1"/>
  <c r="K634" i="2"/>
  <c r="P634" i="2" s="1"/>
  <c r="K630" i="2"/>
  <c r="P630" i="2" s="1"/>
  <c r="K628" i="2"/>
  <c r="P628" i="2" s="1"/>
  <c r="K625" i="2"/>
  <c r="P625" i="2" s="1"/>
  <c r="K624" i="2"/>
  <c r="P624" i="2" s="1"/>
  <c r="K637" i="2"/>
  <c r="P637" i="2" s="1"/>
  <c r="K629" i="2"/>
  <c r="P629" i="2" s="1"/>
  <c r="K627" i="2"/>
  <c r="P627" i="2" s="1"/>
  <c r="K632" i="2"/>
  <c r="P632" i="2" s="1"/>
  <c r="K636" i="2"/>
  <c r="P636" i="2" s="1"/>
  <c r="K633" i="2"/>
  <c r="P633" i="2" s="1"/>
  <c r="K626" i="2"/>
  <c r="P626" i="2" s="1"/>
  <c r="K631" i="2"/>
  <c r="P631" i="2" s="1"/>
  <c r="M12" i="2" l="1"/>
  <c r="M17" i="1" l="1"/>
  <c r="O692" i="2"/>
  <c r="O688" i="2"/>
  <c r="O690" i="2"/>
  <c r="O682" i="2"/>
  <c r="O680" i="2"/>
  <c r="O686" i="2"/>
  <c r="O683" i="2"/>
  <c r="O685" i="2"/>
  <c r="O687" i="2"/>
  <c r="O691" i="2"/>
  <c r="O684" i="2"/>
  <c r="O681" i="2"/>
  <c r="O689" i="2"/>
  <c r="O693" i="2"/>
  <c r="L661" i="2"/>
  <c r="L681" i="2"/>
  <c r="L671" i="2"/>
  <c r="L667" i="2"/>
  <c r="L657" i="2"/>
  <c r="L642" i="2"/>
  <c r="P642" i="2" s="1"/>
  <c r="L679" i="2"/>
  <c r="L675" i="2"/>
  <c r="L652" i="2"/>
  <c r="L685" i="2"/>
  <c r="L663" i="2"/>
  <c r="L680" i="2"/>
  <c r="L646" i="2"/>
  <c r="P646" i="2" s="1"/>
  <c r="L643" i="2"/>
  <c r="L641" i="2"/>
  <c r="P641" i="2" s="1"/>
  <c r="L693" i="2"/>
  <c r="L689" i="2"/>
  <c r="L669" i="2"/>
  <c r="L670" i="2"/>
  <c r="L648" i="2"/>
  <c r="P648" i="2" s="1"/>
  <c r="L638" i="2"/>
  <c r="L677" i="2"/>
  <c r="L691" i="2"/>
  <c r="L644" i="2"/>
  <c r="P644" i="2" s="1"/>
  <c r="L690" i="2"/>
  <c r="L683" i="2"/>
  <c r="L639" i="2"/>
  <c r="L660" i="2"/>
  <c r="L668" i="2"/>
  <c r="L682" i="2"/>
  <c r="L650" i="2"/>
  <c r="P650" i="2" s="1"/>
  <c r="L673" i="2"/>
  <c r="L651" i="2"/>
  <c r="P651" i="2" s="1"/>
  <c r="L659" i="2"/>
  <c r="L655" i="2"/>
  <c r="L687" i="2"/>
  <c r="L653" i="2"/>
  <c r="L645" i="2"/>
  <c r="P645" i="2" s="1"/>
  <c r="L665" i="2"/>
  <c r="L664" i="2"/>
  <c r="L672" i="2"/>
  <c r="L676" i="2"/>
  <c r="L686" i="2"/>
  <c r="L688" i="2"/>
  <c r="L649" i="2"/>
  <c r="P649" i="2" s="1"/>
  <c r="L678" i="2"/>
  <c r="L656" i="2"/>
  <c r="L674" i="2"/>
  <c r="L662" i="2"/>
  <c r="L684" i="2"/>
  <c r="L666" i="2"/>
  <c r="L654" i="2"/>
  <c r="L658" i="2"/>
  <c r="L692" i="2"/>
  <c r="L640" i="2"/>
  <c r="L647" i="2"/>
  <c r="P647" i="2" s="1"/>
  <c r="M692" i="2"/>
  <c r="M740" i="2"/>
  <c r="M746" i="2"/>
  <c r="M689" i="2"/>
  <c r="M687" i="2"/>
  <c r="M744" i="2"/>
  <c r="M745" i="2"/>
  <c r="M686" i="2"/>
  <c r="M749" i="2"/>
  <c r="M739" i="2"/>
  <c r="M685" i="2"/>
  <c r="M748" i="2"/>
  <c r="M737" i="2"/>
  <c r="M682" i="2"/>
  <c r="M680" i="2"/>
  <c r="M688" i="2"/>
  <c r="M690" i="2"/>
  <c r="M683" i="2"/>
  <c r="M738" i="2"/>
  <c r="M736" i="2"/>
  <c r="M691" i="2"/>
  <c r="M693" i="2"/>
  <c r="M741" i="2"/>
  <c r="M681" i="2"/>
  <c r="M684" i="2"/>
  <c r="M742" i="2"/>
  <c r="M743" i="2"/>
  <c r="M747" i="2"/>
  <c r="N12" i="2"/>
  <c r="J13" i="2" l="1"/>
  <c r="K656" i="2" l="1"/>
  <c r="P656" i="2" s="1"/>
  <c r="H18" i="1"/>
  <c r="K661" i="2"/>
  <c r="P661" i="2" s="1"/>
  <c r="K654" i="2"/>
  <c r="P654" i="2" s="1"/>
  <c r="K652" i="2"/>
  <c r="P652" i="2" s="1"/>
  <c r="K655" i="2"/>
  <c r="P655" i="2" s="1"/>
  <c r="K658" i="2"/>
  <c r="P658" i="2" s="1"/>
  <c r="K662" i="2"/>
  <c r="P662" i="2" s="1"/>
  <c r="K659" i="2"/>
  <c r="P659" i="2" s="1"/>
  <c r="K657" i="2"/>
  <c r="P657" i="2" s="1"/>
  <c r="K665" i="2"/>
  <c r="P665" i="2" s="1"/>
  <c r="K653" i="2"/>
  <c r="P653" i="2" s="1"/>
  <c r="K664" i="2"/>
  <c r="P664" i="2" s="1"/>
  <c r="K660" i="2"/>
  <c r="P660" i="2" s="1"/>
  <c r="K663" i="2"/>
  <c r="P663" i="2" s="1"/>
  <c r="O703" i="2"/>
  <c r="O702" i="2"/>
  <c r="O698" i="2"/>
  <c r="O705" i="2"/>
  <c r="O704" i="2"/>
  <c r="O694" i="2"/>
  <c r="P694" i="2" s="1"/>
  <c r="O701" i="2"/>
  <c r="O706" i="2"/>
  <c r="O699" i="2"/>
  <c r="O707" i="2"/>
  <c r="O696" i="2"/>
  <c r="P696" i="2" s="1"/>
  <c r="O700" i="2"/>
  <c r="P700" i="2" s="1"/>
  <c r="O695" i="2"/>
  <c r="P695" i="2" s="1"/>
  <c r="O697" i="2"/>
  <c r="M704" i="2"/>
  <c r="M696" i="2"/>
  <c r="M699" i="2"/>
  <c r="M701" i="2"/>
  <c r="M707" i="2"/>
  <c r="M703" i="2"/>
  <c r="M702" i="2"/>
  <c r="M698" i="2"/>
  <c r="M694" i="2"/>
  <c r="M695" i="2"/>
  <c r="M705" i="2"/>
  <c r="M700" i="2"/>
  <c r="M697" i="2"/>
  <c r="M706" i="2"/>
  <c r="K13" i="2" l="1"/>
  <c r="K18" i="1" l="1"/>
  <c r="O709" i="2"/>
  <c r="O721" i="2"/>
  <c r="O716" i="2"/>
  <c r="O714" i="2"/>
  <c r="O713" i="2"/>
  <c r="O710" i="2"/>
  <c r="O718" i="2"/>
  <c r="O711" i="2"/>
  <c r="O717" i="2"/>
  <c r="O712" i="2"/>
  <c r="O715" i="2"/>
  <c r="O719" i="2"/>
  <c r="O708" i="2"/>
  <c r="O720" i="2"/>
  <c r="M716" i="2"/>
  <c r="M708" i="2"/>
  <c r="M709" i="2"/>
  <c r="M712" i="2"/>
  <c r="M714" i="2"/>
  <c r="M710" i="2"/>
  <c r="M719" i="2"/>
  <c r="M718" i="2"/>
  <c r="M721" i="2"/>
  <c r="M720" i="2"/>
  <c r="M711" i="2"/>
  <c r="M717" i="2"/>
  <c r="M715" i="2"/>
  <c r="M713" i="2"/>
  <c r="K679" i="2"/>
  <c r="P679" i="2" s="1"/>
  <c r="K677" i="2"/>
  <c r="P677" i="2" s="1"/>
  <c r="K673" i="2"/>
  <c r="P673" i="2" s="1"/>
  <c r="K672" i="2"/>
  <c r="P672" i="2" s="1"/>
  <c r="K668" i="2"/>
  <c r="P668" i="2" s="1"/>
  <c r="K676" i="2"/>
  <c r="P676" i="2" s="1"/>
  <c r="K670" i="2"/>
  <c r="P670" i="2" s="1"/>
  <c r="K678" i="2"/>
  <c r="P678" i="2" s="1"/>
  <c r="K671" i="2"/>
  <c r="P671" i="2" s="1"/>
  <c r="K669" i="2"/>
  <c r="P669" i="2" s="1"/>
  <c r="K674" i="2"/>
  <c r="P674" i="2" s="1"/>
  <c r="K675" i="2"/>
  <c r="P675" i="2" s="1"/>
  <c r="K666" i="2"/>
  <c r="P666" i="2" s="1"/>
  <c r="K667" i="2"/>
  <c r="P667" i="2" s="1"/>
  <c r="L13" i="2" l="1"/>
  <c r="L18" i="1" l="1"/>
  <c r="O729" i="2"/>
  <c r="O730" i="2"/>
  <c r="O724" i="2"/>
  <c r="O727" i="2"/>
  <c r="O733" i="2"/>
  <c r="O731" i="2"/>
  <c r="O723" i="2"/>
  <c r="O722" i="2"/>
  <c r="O732" i="2"/>
  <c r="O725" i="2"/>
  <c r="O728" i="2"/>
  <c r="O726" i="2"/>
  <c r="O734" i="2"/>
  <c r="O735" i="2"/>
  <c r="L725" i="2"/>
  <c r="L703" i="2"/>
  <c r="P703" i="2" s="1"/>
  <c r="L713" i="2"/>
  <c r="L739" i="2"/>
  <c r="L723" i="2"/>
  <c r="L707" i="2"/>
  <c r="P707" i="2" s="1"/>
  <c r="L705" i="2"/>
  <c r="P705" i="2" s="1"/>
  <c r="L731" i="2"/>
  <c r="L697" i="2"/>
  <c r="P697" i="2" s="1"/>
  <c r="L708" i="2"/>
  <c r="L699" i="2"/>
  <c r="P699" i="2" s="1"/>
  <c r="L727" i="2"/>
  <c r="L711" i="2"/>
  <c r="L741" i="2"/>
  <c r="L709" i="2"/>
  <c r="L694" i="2"/>
  <c r="L738" i="2"/>
  <c r="L696" i="2"/>
  <c r="L733" i="2"/>
  <c r="L734" i="2"/>
  <c r="L717" i="2"/>
  <c r="L701" i="2"/>
  <c r="P701" i="2" s="1"/>
  <c r="L743" i="2"/>
  <c r="L749" i="2"/>
  <c r="L712" i="2"/>
  <c r="L718" i="2"/>
  <c r="L745" i="2"/>
  <c r="L714" i="2"/>
  <c r="L704" i="2"/>
  <c r="P704" i="2" s="1"/>
  <c r="L715" i="2"/>
  <c r="L747" i="2"/>
  <c r="L722" i="2"/>
  <c r="L729" i="2"/>
  <c r="L736" i="2"/>
  <c r="L719" i="2"/>
  <c r="L695" i="2"/>
  <c r="L724" i="2"/>
  <c r="L721" i="2"/>
  <c r="L742" i="2"/>
  <c r="L735" i="2"/>
  <c r="L740" i="2"/>
  <c r="L726" i="2"/>
  <c r="L748" i="2"/>
  <c r="L716" i="2"/>
  <c r="L728" i="2"/>
  <c r="L746" i="2"/>
  <c r="L700" i="2"/>
  <c r="L702" i="2"/>
  <c r="P702" i="2" s="1"/>
  <c r="L737" i="2"/>
  <c r="L732" i="2"/>
  <c r="L698" i="2"/>
  <c r="P698" i="2" s="1"/>
  <c r="L706" i="2"/>
  <c r="P706" i="2" s="1"/>
  <c r="L710" i="2"/>
  <c r="L730" i="2"/>
  <c r="L744" i="2"/>
  <c r="L720" i="2"/>
  <c r="M731" i="2"/>
  <c r="M724" i="2"/>
  <c r="M722" i="2"/>
  <c r="M729" i="2"/>
  <c r="M735" i="2"/>
  <c r="M734" i="2"/>
  <c r="M727" i="2"/>
  <c r="M733" i="2"/>
  <c r="M723" i="2"/>
  <c r="M725" i="2"/>
  <c r="M728" i="2"/>
  <c r="M732" i="2"/>
  <c r="M726" i="2"/>
  <c r="M730" i="2"/>
  <c r="N13" i="2"/>
  <c r="K687" i="2"/>
  <c r="P687" i="2" s="1"/>
  <c r="K685" i="2"/>
  <c r="P685" i="2" s="1"/>
  <c r="K693" i="2"/>
  <c r="P693" i="2" s="1"/>
  <c r="K681" i="2"/>
  <c r="P681" i="2" s="1"/>
  <c r="K686" i="2"/>
  <c r="P686" i="2" s="1"/>
  <c r="K688" i="2"/>
  <c r="P688" i="2" s="1"/>
  <c r="K682" i="2"/>
  <c r="P682" i="2" s="1"/>
  <c r="K684" i="2"/>
  <c r="P684" i="2" s="1"/>
  <c r="K680" i="2"/>
  <c r="P680" i="2" s="1"/>
  <c r="K692" i="2"/>
  <c r="P692" i="2" s="1"/>
  <c r="K691" i="2"/>
  <c r="P691" i="2" s="1"/>
  <c r="K690" i="2"/>
  <c r="P690" i="2" s="1"/>
  <c r="K689" i="2"/>
  <c r="P689" i="2" s="1"/>
  <c r="K683" i="2"/>
  <c r="P683" i="2" s="1"/>
  <c r="J14" i="2" l="1"/>
  <c r="K716" i="2" l="1"/>
  <c r="P716" i="2" s="1"/>
  <c r="K711" i="2"/>
  <c r="P711" i="2" s="1"/>
  <c r="K717" i="2"/>
  <c r="P717" i="2" s="1"/>
  <c r="H19" i="1"/>
  <c r="K719" i="2"/>
  <c r="P719" i="2" s="1"/>
  <c r="K714" i="2"/>
  <c r="P714" i="2" s="1"/>
  <c r="K710" i="2"/>
  <c r="P710" i="2" s="1"/>
  <c r="K715" i="2"/>
  <c r="P715" i="2" s="1"/>
  <c r="K708" i="2"/>
  <c r="P708" i="2" s="1"/>
  <c r="K712" i="2"/>
  <c r="P712" i="2" s="1"/>
  <c r="K718" i="2"/>
  <c r="P718" i="2" s="1"/>
  <c r="K709" i="2"/>
  <c r="P709" i="2" s="1"/>
  <c r="K721" i="2"/>
  <c r="P721" i="2" s="1"/>
  <c r="K720" i="2"/>
  <c r="P720" i="2" s="1"/>
  <c r="K713" i="2"/>
  <c r="P713" i="2" s="1"/>
  <c r="O757" i="2"/>
  <c r="O755" i="2"/>
  <c r="O760" i="2"/>
  <c r="O763" i="2"/>
  <c r="O751" i="2"/>
  <c r="P751" i="2" s="1"/>
  <c r="O753" i="2"/>
  <c r="O756" i="2"/>
  <c r="O754" i="2"/>
  <c r="O752" i="2"/>
  <c r="P752" i="2" s="1"/>
  <c r="O750" i="2"/>
  <c r="P750" i="2" s="1"/>
  <c r="O758" i="2"/>
  <c r="O759" i="2"/>
  <c r="O761" i="2"/>
  <c r="O762" i="2"/>
  <c r="M752" i="2"/>
  <c r="M753" i="2"/>
  <c r="M760" i="2"/>
  <c r="M751" i="2"/>
  <c r="M757" i="2"/>
  <c r="M754" i="2"/>
  <c r="M756" i="2"/>
  <c r="M758" i="2"/>
  <c r="M761" i="2"/>
  <c r="M755" i="2"/>
  <c r="M762" i="2"/>
  <c r="M750" i="2"/>
  <c r="M759" i="2"/>
  <c r="M763" i="2"/>
  <c r="K14" i="2" l="1"/>
  <c r="K19" i="1" l="1"/>
  <c r="O770" i="2"/>
  <c r="O769" i="2"/>
  <c r="O765" i="2"/>
  <c r="O771" i="2"/>
  <c r="O764" i="2"/>
  <c r="O766" i="2"/>
  <c r="O767" i="2"/>
  <c r="O774" i="2"/>
  <c r="O768" i="2"/>
  <c r="O775" i="2"/>
  <c r="O776" i="2"/>
  <c r="O773" i="2"/>
  <c r="O772" i="2"/>
  <c r="O777" i="2"/>
  <c r="M766" i="2"/>
  <c r="M773" i="2"/>
  <c r="M771" i="2"/>
  <c r="M772" i="2"/>
  <c r="M765" i="2"/>
  <c r="M774" i="2"/>
  <c r="M776" i="2"/>
  <c r="M769" i="2"/>
  <c r="M768" i="2"/>
  <c r="M767" i="2"/>
  <c r="M775" i="2"/>
  <c r="M777" i="2"/>
  <c r="M770" i="2"/>
  <c r="M764" i="2"/>
  <c r="K727" i="2"/>
  <c r="P727" i="2" s="1"/>
  <c r="K733" i="2"/>
  <c r="P733" i="2" s="1"/>
  <c r="K722" i="2"/>
  <c r="P722" i="2" s="1"/>
  <c r="K732" i="2"/>
  <c r="P732" i="2" s="1"/>
  <c r="K725" i="2"/>
  <c r="P725" i="2" s="1"/>
  <c r="K730" i="2"/>
  <c r="P730" i="2" s="1"/>
  <c r="K724" i="2"/>
  <c r="P724" i="2" s="1"/>
  <c r="K726" i="2"/>
  <c r="P726" i="2" s="1"/>
  <c r="K723" i="2"/>
  <c r="P723" i="2" s="1"/>
  <c r="K729" i="2"/>
  <c r="P729" i="2" s="1"/>
  <c r="K735" i="2"/>
  <c r="P735" i="2" s="1"/>
  <c r="K728" i="2"/>
  <c r="P728" i="2" s="1"/>
  <c r="K731" i="2"/>
  <c r="P731" i="2" s="1"/>
  <c r="K734" i="2"/>
  <c r="P734" i="2" s="1"/>
  <c r="L14" i="2" l="1"/>
  <c r="L19" i="1" l="1"/>
  <c r="O787" i="2"/>
  <c r="O786" i="2"/>
  <c r="O785" i="2"/>
  <c r="O779" i="2"/>
  <c r="O781" i="2"/>
  <c r="O778" i="2"/>
  <c r="O780" i="2"/>
  <c r="O789" i="2"/>
  <c r="O790" i="2"/>
  <c r="O782" i="2"/>
  <c r="O784" i="2"/>
  <c r="O783" i="2"/>
  <c r="O788" i="2"/>
  <c r="O791" i="2"/>
  <c r="M782" i="2"/>
  <c r="M791" i="2"/>
  <c r="M784" i="2"/>
  <c r="M779" i="2"/>
  <c r="M778" i="2"/>
  <c r="M786" i="2"/>
  <c r="M789" i="2"/>
  <c r="M781" i="2"/>
  <c r="M780" i="2"/>
  <c r="M787" i="2"/>
  <c r="M790" i="2"/>
  <c r="M783" i="2"/>
  <c r="M785" i="2"/>
  <c r="M788" i="2"/>
  <c r="K739" i="2"/>
  <c r="P739" i="2" s="1"/>
  <c r="K737" i="2"/>
  <c r="P737" i="2" s="1"/>
  <c r="K740" i="2"/>
  <c r="P740" i="2" s="1"/>
  <c r="K748" i="2"/>
  <c r="P748" i="2" s="1"/>
  <c r="K746" i="2"/>
  <c r="P746" i="2" s="1"/>
  <c r="K738" i="2"/>
  <c r="P738" i="2" s="1"/>
  <c r="K742" i="2"/>
  <c r="P742" i="2" s="1"/>
  <c r="K741" i="2"/>
  <c r="P741" i="2" s="1"/>
  <c r="K744" i="2"/>
  <c r="P744" i="2" s="1"/>
  <c r="K736" i="2"/>
  <c r="P736" i="2" s="1"/>
  <c r="K747" i="2"/>
  <c r="P747" i="2" s="1"/>
  <c r="K743" i="2"/>
  <c r="P743" i="2" s="1"/>
  <c r="K745" i="2"/>
  <c r="P745" i="2" s="1"/>
  <c r="K749" i="2"/>
  <c r="P749" i="2" s="1"/>
  <c r="M14" i="2" l="1"/>
  <c r="M19" i="1" l="1"/>
  <c r="O793" i="2"/>
  <c r="O799" i="2"/>
  <c r="O803" i="2"/>
  <c r="O794" i="2"/>
  <c r="O800" i="2"/>
  <c r="O801" i="2"/>
  <c r="O796" i="2"/>
  <c r="O802" i="2"/>
  <c r="O805" i="2"/>
  <c r="O798" i="2"/>
  <c r="O797" i="2"/>
  <c r="O804" i="2"/>
  <c r="O792" i="2"/>
  <c r="O795" i="2"/>
  <c r="L767" i="2"/>
  <c r="L801" i="2"/>
  <c r="L803" i="2"/>
  <c r="L763" i="2"/>
  <c r="P763" i="2" s="1"/>
  <c r="L751" i="2"/>
  <c r="L761" i="2"/>
  <c r="P761" i="2" s="1"/>
  <c r="L755" i="2"/>
  <c r="P755" i="2" s="1"/>
  <c r="L769" i="2"/>
  <c r="L775" i="2"/>
  <c r="L795" i="2"/>
  <c r="L783" i="2"/>
  <c r="L796" i="2"/>
  <c r="L759" i="2"/>
  <c r="P759" i="2" s="1"/>
  <c r="L799" i="2"/>
  <c r="L768" i="2"/>
  <c r="L771" i="2"/>
  <c r="L793" i="2"/>
  <c r="L787" i="2"/>
  <c r="L786" i="2"/>
  <c r="L805" i="2"/>
  <c r="L802" i="2"/>
  <c r="L800" i="2"/>
  <c r="L797" i="2"/>
  <c r="L784" i="2"/>
  <c r="L772" i="2"/>
  <c r="L777" i="2"/>
  <c r="L779" i="2"/>
  <c r="L765" i="2"/>
  <c r="L778" i="2"/>
  <c r="L773" i="2"/>
  <c r="L760" i="2"/>
  <c r="P760" i="2" s="1"/>
  <c r="L756" i="2"/>
  <c r="P756" i="2" s="1"/>
  <c r="L753" i="2"/>
  <c r="P753" i="2" s="1"/>
  <c r="L758" i="2"/>
  <c r="P758" i="2" s="1"/>
  <c r="L757" i="2"/>
  <c r="P757" i="2" s="1"/>
  <c r="L754" i="2"/>
  <c r="P754" i="2" s="1"/>
  <c r="L789" i="2"/>
  <c r="L781" i="2"/>
  <c r="L791" i="2"/>
  <c r="L804" i="2"/>
  <c r="L785" i="2"/>
  <c r="L798" i="2"/>
  <c r="L794" i="2"/>
  <c r="L792" i="2"/>
  <c r="L766" i="2"/>
  <c r="L762" i="2"/>
  <c r="P762" i="2" s="1"/>
  <c r="L752" i="2"/>
  <c r="L770" i="2"/>
  <c r="L780" i="2"/>
  <c r="L774" i="2"/>
  <c r="L750" i="2"/>
  <c r="L764" i="2"/>
  <c r="L788" i="2"/>
  <c r="L782" i="2"/>
  <c r="L776" i="2"/>
  <c r="L790" i="2"/>
  <c r="M804" i="2"/>
  <c r="Y13" i="2"/>
  <c r="M801" i="2"/>
  <c r="M793" i="2"/>
  <c r="Y7" i="2"/>
  <c r="Y16" i="2"/>
  <c r="M796" i="2"/>
  <c r="Y11" i="2"/>
  <c r="M802" i="2"/>
  <c r="Y14" i="2"/>
  <c r="Y6" i="2"/>
  <c r="M797" i="2"/>
  <c r="M805" i="2"/>
  <c r="Y9" i="2"/>
  <c r="Y4" i="2"/>
  <c r="Y15" i="2"/>
  <c r="Y5" i="2"/>
  <c r="M798" i="2"/>
  <c r="Y12" i="2"/>
  <c r="M800" i="2"/>
  <c r="M792" i="2"/>
  <c r="M795" i="2"/>
  <c r="M803" i="2"/>
  <c r="Y10" i="2"/>
  <c r="M799" i="2"/>
  <c r="M794" i="2"/>
  <c r="Y3" i="2"/>
  <c r="Y8" i="2"/>
  <c r="N14" i="2"/>
  <c r="J15" i="2" l="1"/>
  <c r="H21" i="1" l="1"/>
  <c r="K767" i="2"/>
  <c r="P767" i="2" s="1"/>
  <c r="K770" i="2"/>
  <c r="P770" i="2" s="1"/>
  <c r="K769" i="2"/>
  <c r="P769" i="2" s="1"/>
  <c r="K768" i="2"/>
  <c r="P768" i="2" s="1"/>
  <c r="K764" i="2"/>
  <c r="P764" i="2" s="1"/>
  <c r="K776" i="2"/>
  <c r="P776" i="2" s="1"/>
  <c r="K775" i="2"/>
  <c r="P775" i="2" s="1"/>
  <c r="K774" i="2"/>
  <c r="P774" i="2" s="1"/>
  <c r="K766" i="2"/>
  <c r="P766" i="2" s="1"/>
  <c r="K771" i="2"/>
  <c r="P771" i="2" s="1"/>
  <c r="K777" i="2"/>
  <c r="P777" i="2" s="1"/>
  <c r="K772" i="2"/>
  <c r="P772" i="2" s="1"/>
  <c r="K773" i="2"/>
  <c r="P773" i="2" s="1"/>
  <c r="K765" i="2"/>
  <c r="P765" i="2" s="1"/>
  <c r="V12" i="2"/>
  <c r="V14" i="2"/>
  <c r="V6" i="2"/>
  <c r="V15" i="2"/>
  <c r="V11" i="2"/>
  <c r="V4" i="2"/>
  <c r="V16" i="2"/>
  <c r="V13" i="2"/>
  <c r="V9" i="2"/>
  <c r="V5" i="2"/>
  <c r="V7" i="2"/>
  <c r="V3" i="2"/>
  <c r="V10" i="2"/>
  <c r="V8" i="2"/>
  <c r="K15" i="2" l="1"/>
  <c r="K21" i="1" l="1"/>
  <c r="W3" i="2"/>
  <c r="W12" i="2"/>
  <c r="W16" i="2"/>
  <c r="W9" i="2"/>
  <c r="W7" i="2"/>
  <c r="W5" i="2"/>
  <c r="W14" i="2"/>
  <c r="W13" i="2"/>
  <c r="W15" i="2"/>
  <c r="W4" i="2"/>
  <c r="W6" i="2"/>
  <c r="W10" i="2"/>
  <c r="W11" i="2"/>
  <c r="W8" i="2"/>
  <c r="K782" i="2"/>
  <c r="P782" i="2" s="1"/>
  <c r="K787" i="2"/>
  <c r="P787" i="2" s="1"/>
  <c r="K783" i="2"/>
  <c r="P783" i="2" s="1"/>
  <c r="K778" i="2"/>
  <c r="P778" i="2" s="1"/>
  <c r="K784" i="2"/>
  <c r="P784" i="2" s="1"/>
  <c r="K789" i="2"/>
  <c r="P789" i="2" s="1"/>
  <c r="K781" i="2"/>
  <c r="P781" i="2" s="1"/>
  <c r="K788" i="2"/>
  <c r="P788" i="2" s="1"/>
  <c r="K791" i="2"/>
  <c r="P791" i="2" s="1"/>
  <c r="K785" i="2"/>
  <c r="P785" i="2" s="1"/>
  <c r="K790" i="2"/>
  <c r="P790" i="2" s="1"/>
  <c r="K780" i="2"/>
  <c r="P780" i="2" s="1"/>
  <c r="K779" i="2"/>
  <c r="P779" i="2" s="1"/>
  <c r="K786" i="2"/>
  <c r="P786" i="2" s="1"/>
  <c r="L15" i="2" l="1"/>
  <c r="L21" i="1" l="1"/>
  <c r="X8" i="2"/>
  <c r="Z8" i="2" s="1"/>
  <c r="X10" i="2"/>
  <c r="Z10" i="2" s="1"/>
  <c r="X11" i="2"/>
  <c r="Z11" i="2" s="1"/>
  <c r="X6" i="2"/>
  <c r="Z6" i="2" s="1"/>
  <c r="X7" i="2"/>
  <c r="Z7" i="2" s="1"/>
  <c r="X13" i="2"/>
  <c r="Z13" i="2" s="1"/>
  <c r="X5" i="2"/>
  <c r="Z5" i="2" s="1"/>
  <c r="X3" i="2"/>
  <c r="Z3" i="2" s="1"/>
  <c r="X9" i="2"/>
  <c r="Z9" i="2" s="1"/>
  <c r="X14" i="2"/>
  <c r="Z14" i="2" s="1"/>
  <c r="X16" i="2"/>
  <c r="Z16" i="2" s="1"/>
  <c r="X15" i="2"/>
  <c r="Z15" i="2" s="1"/>
  <c r="X4" i="2"/>
  <c r="Z4" i="2" s="1"/>
  <c r="X12" i="2"/>
  <c r="Z12" i="2" s="1"/>
  <c r="K802" i="2"/>
  <c r="P802" i="2" s="1"/>
  <c r="K804" i="2"/>
  <c r="P804" i="2" s="1"/>
  <c r="K795" i="2"/>
  <c r="P795" i="2" s="1"/>
  <c r="K793" i="2"/>
  <c r="P793" i="2" s="1"/>
  <c r="N15" i="2"/>
  <c r="K796" i="2"/>
  <c r="P796" i="2" s="1"/>
  <c r="K798" i="2"/>
  <c r="P798" i="2" s="1"/>
  <c r="K794" i="2"/>
  <c r="P794" i="2" s="1"/>
  <c r="K801" i="2"/>
  <c r="P801" i="2" s="1"/>
  <c r="K805" i="2"/>
  <c r="P805" i="2" s="1"/>
  <c r="K800" i="2"/>
  <c r="P800" i="2" s="1"/>
  <c r="K797" i="2"/>
  <c r="P797" i="2" s="1"/>
  <c r="K792" i="2"/>
  <c r="P792" i="2" s="1"/>
  <c r="K799" i="2"/>
  <c r="P799" i="2" s="1"/>
  <c r="K803" i="2"/>
  <c r="P803" i="2" s="1"/>
</calcChain>
</file>

<file path=xl/sharedStrings.xml><?xml version="1.0" encoding="utf-8"?>
<sst xmlns="http://schemas.openxmlformats.org/spreadsheetml/2006/main" count="1269" uniqueCount="162">
  <si>
    <t>2025/26 Season Fixtures</t>
  </si>
  <si>
    <t>TEAM NAME</t>
  </si>
  <si>
    <t>Training  DAY AND TIME</t>
  </si>
  <si>
    <t>ROUND</t>
  </si>
  <si>
    <t>DATE</t>
  </si>
  <si>
    <t>TIME</t>
  </si>
  <si>
    <t>VENUE</t>
  </si>
  <si>
    <t>HOME / AWAY</t>
  </si>
  <si>
    <t>OPPOSITION</t>
  </si>
  <si>
    <t>SCORING (Electronic Home Games, Paper Away Games)</t>
  </si>
  <si>
    <t>COACH/
CENTRAL UMP</t>
  </si>
  <si>
    <t>MANAGER</t>
  </si>
  <si>
    <t>SQUARE LEG UMPIRE</t>
  </si>
  <si>
    <t>GAZEBO SETUP</t>
  </si>
  <si>
    <t>GROUND SET UP
(HOME GAMES)</t>
  </si>
  <si>
    <t>ABSENCES &amp; NOTES</t>
  </si>
  <si>
    <t>XMAS BREAK</t>
  </si>
  <si>
    <t>Long Weekend</t>
  </si>
  <si>
    <t>Semi Final</t>
  </si>
  <si>
    <t>Grand Final</t>
  </si>
  <si>
    <t>Player Name</t>
  </si>
  <si>
    <t>Parent</t>
  </si>
  <si>
    <t>Parent Phone No</t>
  </si>
  <si>
    <t>Can Score (Electronic / Paper / Both / Neither)</t>
  </si>
  <si>
    <t>Include in Roster (yes / no)</t>
  </si>
  <si>
    <t>Coach / Assistant Coach</t>
  </si>
  <si>
    <t>Manager / Backup Manager</t>
  </si>
  <si>
    <t>Square Leg Umpire (yes / no)</t>
  </si>
  <si>
    <t>Gazebo Setup (yes / no)</t>
  </si>
  <si>
    <t>Ground Setup (yes / no)</t>
  </si>
  <si>
    <t>Round 1 (available / unavailable)</t>
  </si>
  <si>
    <t>Round 2 (available / unavailable)</t>
  </si>
  <si>
    <t>Round 3 (available / unavailable)</t>
  </si>
  <si>
    <t>Round 4 (available / unavailable)</t>
  </si>
  <si>
    <t>Round 5 (available / unavailable)</t>
  </si>
  <si>
    <t>Round 6 (available / unavailable)</t>
  </si>
  <si>
    <t>Round 7 (available / unavailable)</t>
  </si>
  <si>
    <t>Round 8 (available / unavailable)</t>
  </si>
  <si>
    <t>Round 9 (available / unavailable)</t>
  </si>
  <si>
    <t>Round 10 (available / unavailable)</t>
  </si>
  <si>
    <t>Round 11 (available / unavailable)</t>
  </si>
  <si>
    <t>Round 12 (available / unavailable)</t>
  </si>
  <si>
    <t>Round 13 (available / unavailable)</t>
  </si>
  <si>
    <t>Round 14 (available / unavailable)</t>
  </si>
  <si>
    <t>Semi Final (available / unavailable)</t>
  </si>
  <si>
    <t>Grand Final (available / unavailable)</t>
  </si>
  <si>
    <t>Select Round</t>
  </si>
  <si>
    <t>Weekly Roster</t>
  </si>
  <si>
    <t>Manual Override</t>
  </si>
  <si>
    <t>Team Name</t>
  </si>
  <si>
    <t>Round</t>
  </si>
  <si>
    <t>Game Date</t>
  </si>
  <si>
    <t>Opposition</t>
  </si>
  <si>
    <t>Location</t>
  </si>
  <si>
    <t>Coach</t>
  </si>
  <si>
    <t>Manager</t>
  </si>
  <si>
    <t>Scoring</t>
  </si>
  <si>
    <t>Square Leg</t>
  </si>
  <si>
    <t>Gazebo</t>
  </si>
  <si>
    <t>Ground Setup</t>
  </si>
  <si>
    <t>Absences / Notes</t>
  </si>
  <si>
    <t>Game #</t>
  </si>
  <si>
    <t>Fixture Row</t>
  </si>
  <si>
    <t>Availability Col</t>
  </si>
  <si>
    <t>Home/Away</t>
  </si>
  <si>
    <t>Rostered Game?</t>
  </si>
  <si>
    <t>Scoring Type</t>
  </si>
  <si>
    <t>Scoring Parent</t>
  </si>
  <si>
    <t>Roles Filled</t>
  </si>
  <si>
    <t>Coach Row</t>
  </si>
  <si>
    <t>Assistant Row</t>
  </si>
  <si>
    <t>Manager Row</t>
  </si>
  <si>
    <t>Backup Row</t>
  </si>
  <si>
    <t>Regular Season Role Counts</t>
  </si>
  <si>
    <t>Coach/Mgr</t>
  </si>
  <si>
    <t>Ground</t>
  </si>
  <si>
    <t>Total</t>
  </si>
  <si>
    <t>Role Order</t>
  </si>
  <si>
    <t>Role</t>
  </si>
  <si>
    <t>Parent #</t>
  </si>
  <si>
    <t>Included?</t>
  </si>
  <si>
    <t>Available?</t>
  </si>
  <si>
    <t>Capability OK?</t>
  </si>
  <si>
    <t>F/H Logic OK?</t>
  </si>
  <si>
    <t>Not Assigned Already?</t>
  </si>
  <si>
    <t>Prior Total Count</t>
  </si>
  <si>
    <t>Prior Same Role Count</t>
  </si>
  <si>
    <t>Tie Break</t>
  </si>
  <si>
    <t>No Same Role Last Week?</t>
  </si>
  <si>
    <t>Candidate Score</t>
  </si>
  <si>
    <t>Score ability</t>
  </si>
  <si>
    <t>Yes/No</t>
  </si>
  <si>
    <t>Availability</t>
  </si>
  <si>
    <t>Fixture status</t>
  </si>
  <si>
    <t>Coach role</t>
  </si>
  <si>
    <t>Manager role</t>
  </si>
  <si>
    <t>Constant</t>
  </si>
  <si>
    <t>Value</t>
  </si>
  <si>
    <t>Round selector</t>
  </si>
  <si>
    <t>Electronic</t>
  </si>
  <si>
    <t>Yes</t>
  </si>
  <si>
    <t>Available</t>
  </si>
  <si>
    <t>Home</t>
  </si>
  <si>
    <t>High score for ineligible candidate</t>
  </si>
  <si>
    <t>Paper</t>
  </si>
  <si>
    <t>No</t>
  </si>
  <si>
    <t>Unavailable</t>
  </si>
  <si>
    <t>Away</t>
  </si>
  <si>
    <t>Assistant Coach</t>
  </si>
  <si>
    <t>Backup Manager</t>
  </si>
  <si>
    <t>Parent input rows</t>
  </si>
  <si>
    <t>Both</t>
  </si>
  <si>
    <t>Bye</t>
  </si>
  <si>
    <t>Rostered fixture rows</t>
  </si>
  <si>
    <t>Neither</t>
  </si>
  <si>
    <t>Parent Cricket Roster - Instructions</t>
  </si>
  <si>
    <t>Use this workbook from left to right: enter team and fixtures, enter parent details and availability, then use the weekly roster selector.</t>
  </si>
  <si>
    <t>Step</t>
  </si>
  <si>
    <t>What to do</t>
  </si>
  <si>
    <t>Where</t>
  </si>
  <si>
    <t>1</t>
  </si>
  <si>
    <t>Enter the team name. This appears in the roster and weekly summary.</t>
  </si>
  <si>
    <t>Fixtures_Rosters!B2</t>
  </si>
  <si>
    <t>2</t>
  </si>
  <si>
    <t>Enter the regular season fixture details: round, game date, location, home/away status, opposition and any absences or notes.</t>
  </si>
  <si>
    <t>Fixtures_Rosters!B6:N21</t>
  </si>
  <si>
    <t>3</t>
  </si>
  <si>
    <t>If the team has a bye, set the fixture row as a bye or leave the home/away status blank. The roster for that row will stay blank.</t>
  </si>
  <si>
    <t>Fixtures_Rosters!F6:F21</t>
  </si>
  <si>
    <t>4</t>
  </si>
  <si>
    <t>Enter up to 14 parents. Leave unused parent rows blank. Blank parent rows are ignored by the roster.</t>
  </si>
  <si>
    <t>Fixtures_Rosters!B27:K40</t>
  </si>
  <si>
    <t>5</t>
  </si>
  <si>
    <t>Set Include in Roster to Yes or No for every parent. Parents marked No are left out of rotating roster duties.</t>
  </si>
  <si>
    <t>Fixtures_Rosters!F27:F40</t>
  </si>
  <si>
    <t>6</t>
  </si>
  <si>
    <t>Choose each parent's scoring ability: Electronic, Paper, Both or Neither. Home games use electronic scoring; away games use paper scoring.</t>
  </si>
  <si>
    <t>Fixtures_Rosters!E27:E40</t>
  </si>
  <si>
    <t>7</t>
  </si>
  <si>
    <t>Identify Coach and Assistant Coach in the team role column. If the coach is away, the assistant coach is used as coach.</t>
  </si>
  <si>
    <t>Fixtures_Rosters!G27:G40</t>
  </si>
  <si>
    <t>8</t>
  </si>
  <si>
    <t>Identify Manager and Backup Manager in the manager role column. If the manager is away, the backup manager is used as manager.</t>
  </si>
  <si>
    <t>Fixtures_Rosters!H27:H40</t>
  </si>
  <si>
    <t>9</t>
  </si>
  <si>
    <t>Set Yes or No for Square Leg, Gazebo and Ground Setup duties. Ground Setup is only rostered for home games.</t>
  </si>
  <si>
    <t>Fixtures_Rosters!I27:K40</t>
  </si>
  <si>
    <t>10</t>
  </si>
  <si>
    <t>Mark each parent's round availability as Available or Away. Away parents are not selected for that round.</t>
  </si>
  <si>
    <t>Fixtures_Rosters!L27:AA40</t>
  </si>
  <si>
    <t>11</t>
  </si>
  <si>
    <t>Fixtures_Rosters!H6:N21</t>
  </si>
  <si>
    <t>12</t>
  </si>
  <si>
    <t>For finals, choose parent names manually from the dropdowns if your team has finals. Otherwise leave the finals rows blank.</t>
  </si>
  <si>
    <t>Fixtures_Rosters!H22:M23</t>
  </si>
  <si>
    <t>13</t>
  </si>
  <si>
    <t>Select the round for the weekly roster summary.</t>
  </si>
  <si>
    <t>Fixtures_Rosters!E44</t>
  </si>
  <si>
    <t>14</t>
  </si>
  <si>
    <t>Use Manual Override only when a rostered person needs to be replaced for the weekly summary. Leave blank to use the automatic rostered name.</t>
  </si>
  <si>
    <t>Fixtures_Rosters!F55:F61</t>
  </si>
  <si>
    <t>Review the automatically populated roster. For each role, parents with fewer previous turns in that role are selected first, so repeats only happen after other available eligible parents have caught up. It still avoids the same role in consecutive weeks where possible.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</si>
</sst>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 yy"/>
    <numFmt numFmtId="165" formatCode="d\ mmm\ yyyy"/>
    <numFmt numFmtId="166" formatCode="dd/mm/yyyy"/>
  </numFmts>
  <fonts count="16" x14ac:knownFonts="1">
    <font>
      <sz val="10"/>
      <name val="Arial"/>
    </font>
    <font>
      <sz val="11"/>
      <color indexed="8"/>
      <name val="Calibri"/>
    </font>
    <font>
      <b/>
      <sz val="14"/>
      <color indexed="8"/>
      <name val="Calibri"/>
    </font>
    <font>
      <b/>
      <sz val="14"/>
      <color indexed="8"/>
      <name val="Calibri"/>
    </font>
    <font>
      <b/>
      <sz val="11"/>
      <name val="Arial"/>
    </font>
    <font>
      <b/>
      <sz val="11"/>
      <name val="Arial"/>
    </font>
    <font>
      <b/>
      <sz val="11"/>
      <color indexed="8"/>
      <name val="Arial"/>
    </font>
    <font>
      <sz val="11"/>
      <color indexed="8"/>
      <name val="Arial"/>
    </font>
    <font>
      <sz val="11"/>
      <name val="Arial"/>
    </font>
    <font>
      <b/>
      <sz val="11"/>
      <color rgb="FF000000"/>
      <name val="Calibri"/>
    </font>
    <font>
      <sz val="11"/>
      <color rgb="FF000000"/>
      <name val="Calibri"/>
    </font>
    <font>
      <b/>
      <sz val="10"/>
      <name val="Arial"/>
    </font>
    <font>
      <sz val="14"/>
      <color indexed="8"/>
      <name val="Calibri"/>
    </font>
    <font>
      <b/>
      <sz val="10"/>
      <color rgb="FFFFFFFF"/>
      <name val="Arial"/>
    </font>
    <font>
      <b/>
      <sz val="10"/>
      <color rgb="FF000000"/>
      <name val="Arial"/>
    </font>
    <font>
      <b/>
      <sz val="16"/>
      <color rgb="FFFFFFFF"/>
      <name val="Arial"/>
    </font>
  </fonts>
  <fills count="21">
    <fill>
      <patternFill patternType="none"/>
    </fill>
    <fill>
      <patternFill patternType="gray125"/>
    </fill>
    <fill>
      <patternFill patternType="solid">
        <fgColor theme="8" tint="0.79985961485641044"/>
        <bgColor indexed="65"/>
      </patternFill>
    </fill>
    <fill>
      <patternFill patternType="solid">
        <fgColor indexed="9"/>
      </patternFill>
    </fill>
    <fill>
      <patternFill patternType="solid">
        <fgColor theme="0" tint="-0.14999847407452621"/>
        <bgColor indexed="65"/>
      </patternFill>
    </fill>
    <fill>
      <patternFill patternType="solid">
        <fgColor theme="0" tint="-0.14999847407452621"/>
        <bgColor indexed="65"/>
      </patternFill>
    </fill>
    <fill>
      <patternFill patternType="solid">
        <fgColor theme="0" tint="-0.249977111117893"/>
        <bgColor indexed="65"/>
      </patternFill>
    </fill>
    <fill>
      <patternFill patternType="solid">
        <fgColor theme="0"/>
      </patternFill>
    </fill>
    <fill>
      <patternFill patternType="solid">
        <fgColor rgb="FFD9EAF7"/>
      </patternFill>
    </fill>
    <fill>
      <patternFill patternType="solid">
        <fgColor rgb="FFD9EAF7"/>
      </patternFill>
    </fill>
    <fill>
      <patternFill patternType="solid">
        <fgColor rgb="FFFFFFFF"/>
      </patternFill>
    </fill>
    <fill>
      <patternFill patternType="solid">
        <fgColor rgb="FFFFFFFF"/>
      </patternFill>
    </fill>
    <fill>
      <patternFill patternType="solid">
        <fgColor rgb="FF143C63"/>
      </patternFill>
    </fill>
    <fill>
      <patternFill patternType="solid">
        <fgColor rgb="FFFFF2CC"/>
      </patternFill>
    </fill>
    <fill>
      <patternFill patternType="solid">
        <fgColor rgb="FFEAF3F8"/>
      </patternFill>
    </fill>
    <fill>
      <patternFill patternType="solid">
        <fgColor rgb="FFF3F6F9"/>
      </patternFill>
    </fill>
    <fill>
      <patternFill patternType="solid">
        <fgColor rgb="FF143C63"/>
      </patternFill>
    </fill>
    <fill>
      <patternFill patternType="solid">
        <fgColor rgb="FFEAF3F8"/>
      </patternFill>
    </fill>
    <fill>
      <patternFill patternType="solid">
        <fgColor rgb="FFFFF2CC"/>
      </patternFill>
    </fill>
    <fill>
      <patternFill patternType="solid">
        <fgColor rgb="FFFFF2CC"/>
      </patternFill>
    </fill>
    <fill>
      <patternFill patternType="solid">
        <fgColor rgb="FFE2F0D9"/>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B7B7B7"/>
      </left>
      <right style="thin">
        <color rgb="FFB7B7B7"/>
      </right>
      <top style="thin">
        <color rgb="FFB7B7B7"/>
      </top>
      <bottom style="thin">
        <color rgb="FFB7B7B7"/>
      </bottom>
      <diagonal/>
    </border>
    <border>
      <left style="thin">
        <color rgb="FFD9D9D9"/>
      </left>
      <right style="thin">
        <color rgb="FFD9D9D9"/>
      </right>
      <top style="thin">
        <color rgb="FFD9D9D9"/>
      </top>
      <bottom style="thin">
        <color rgb="FFD9D9D9"/>
      </bottom>
      <diagonal/>
    </border>
    <border>
      <left style="thin">
        <color rgb="FF808080"/>
      </left>
      <right style="thin">
        <color rgb="FF808080"/>
      </right>
      <top style="thin">
        <color rgb="FF808080"/>
      </top>
      <bottom style="thin">
        <color rgb="FF80808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43C63"/>
      </left>
      <right style="thin">
        <color rgb="FF143C63"/>
      </right>
      <top style="thin">
        <color rgb="FF143C63"/>
      </top>
      <bottom style="thin">
        <color rgb="FF143C63"/>
      </bottom>
      <diagonal/>
    </border>
    <border>
      <left style="thin">
        <color rgb="FF143C63"/>
      </left>
      <right style="thin">
        <color rgb="FF143C63"/>
      </right>
      <top style="thin">
        <color rgb="FF143C63"/>
      </top>
      <bottom style="thin">
        <color rgb="FF143C63"/>
      </bottom>
      <diagonal/>
    </border>
    <border>
      <left style="thin">
        <color rgb="FFB7B7B7"/>
      </left>
      <right style="thin">
        <color rgb="FFB7B7B7"/>
      </right>
      <top style="thin">
        <color rgb="FFB7B7B7"/>
      </top>
      <bottom style="thin">
        <color rgb="FFB7B7B7"/>
      </bottom>
      <diagonal/>
    </border>
  </borders>
  <cellStyleXfs count="2">
    <xf numFmtId="0" fontId="0" fillId="0" borderId="0"/>
    <xf numFmtId="0" fontId="1" fillId="0" borderId="0"/>
  </cellStyleXfs>
  <cellXfs count="90">
    <xf numFmtId="0" fontId="0" fillId="0" borderId="0" xfId="0"/>
    <xf numFmtId="0" fontId="1" fillId="0" borderId="0" xfId="1"/>
    <xf numFmtId="0" fontId="3" fillId="0" borderId="0" xfId="1" applyFont="1" applyAlignment="1">
      <alignment horizontal="center"/>
    </xf>
    <xf numFmtId="0" fontId="4" fillId="3" borderId="1" xfId="1" applyFont="1" applyFill="1" applyBorder="1" applyAlignment="1">
      <alignment horizontal="center" vertical="center" wrapText="1"/>
    </xf>
    <xf numFmtId="164" fontId="4" fillId="3" borderId="1" xfId="1"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1" applyFont="1" applyBorder="1" applyAlignment="1">
      <alignment horizontal="center" vertical="center"/>
    </xf>
    <xf numFmtId="0" fontId="6" fillId="0" borderId="2" xfId="1" applyFont="1" applyBorder="1" applyAlignment="1">
      <alignment horizontal="left" wrapText="1"/>
    </xf>
    <xf numFmtId="20" fontId="7" fillId="0" borderId="2" xfId="1" applyNumberFormat="1" applyFont="1" applyBorder="1" applyAlignment="1">
      <alignment horizontal="center"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1" xfId="1" applyFont="1" applyBorder="1"/>
    <xf numFmtId="0" fontId="7" fillId="0" borderId="0" xfId="1" applyFont="1"/>
    <xf numFmtId="0" fontId="5" fillId="0" borderId="2" xfId="1" applyFont="1" applyBorder="1" applyAlignment="1">
      <alignment horizontal="center" vertical="center"/>
    </xf>
    <xf numFmtId="0" fontId="7" fillId="0" borderId="1" xfId="1" applyFont="1" applyBorder="1" applyAlignment="1">
      <alignment horizontal="center"/>
    </xf>
    <xf numFmtId="0" fontId="6" fillId="5" borderId="2" xfId="1" applyFont="1" applyFill="1" applyBorder="1" applyAlignment="1">
      <alignment horizontal="left" wrapText="1"/>
    </xf>
    <xf numFmtId="20" fontId="7" fillId="4" borderId="2" xfId="1" applyNumberFormat="1" applyFont="1" applyFill="1" applyBorder="1" applyAlignment="1">
      <alignment horizontal="center" wrapText="1"/>
    </xf>
    <xf numFmtId="0" fontId="7" fillId="0" borderId="0" xfId="1" applyFont="1" applyAlignment="1">
      <alignment horizontal="left"/>
    </xf>
    <xf numFmtId="0" fontId="6" fillId="6" borderId="2" xfId="1" applyFont="1" applyFill="1" applyBorder="1" applyAlignment="1">
      <alignment horizontal="left" wrapText="1"/>
    </xf>
    <xf numFmtId="20" fontId="7" fillId="6" borderId="2" xfId="1" applyNumberFormat="1" applyFont="1" applyFill="1" applyBorder="1" applyAlignment="1">
      <alignment horizontal="center" wrapText="1"/>
    </xf>
    <xf numFmtId="0" fontId="8" fillId="0" borderId="0" xfId="1" applyFont="1" applyAlignment="1">
      <alignment horizontal="center" vertical="center"/>
    </xf>
    <xf numFmtId="0" fontId="6" fillId="7" borderId="2" xfId="1" applyFont="1" applyFill="1" applyBorder="1" applyAlignment="1">
      <alignment horizontal="left" wrapText="1"/>
    </xf>
    <xf numFmtId="0" fontId="8" fillId="0" borderId="0" xfId="1" applyFont="1"/>
    <xf numFmtId="164" fontId="7" fillId="0" borderId="0" xfId="1" applyNumberFormat="1" applyFont="1" applyAlignment="1">
      <alignment horizontal="center" wrapText="1"/>
    </xf>
    <xf numFmtId="20" fontId="7" fillId="0" borderId="0" xfId="1" applyNumberFormat="1" applyFont="1" applyAlignment="1">
      <alignment horizontal="center" wrapText="1"/>
    </xf>
    <xf numFmtId="0" fontId="0" fillId="0" borderId="0" xfId="0" applyAlignment="1">
      <alignment horizontal="center"/>
    </xf>
    <xf numFmtId="0" fontId="1" fillId="0" borderId="0" xfId="1" applyAlignment="1">
      <alignment vertical="center"/>
    </xf>
    <xf numFmtId="0" fontId="1" fillId="0" borderId="0" xfId="1" applyAlignment="1">
      <alignment horizontal="center"/>
    </xf>
    <xf numFmtId="0" fontId="10" fillId="0" borderId="1" xfId="0" applyFont="1" applyBorder="1" applyAlignment="1">
      <alignment vertical="center"/>
    </xf>
    <xf numFmtId="0" fontId="1" fillId="0" borderId="1" xfId="1" applyBorder="1" applyAlignment="1">
      <alignment horizontal="left"/>
    </xf>
    <xf numFmtId="0" fontId="0" fillId="0" borderId="1" xfId="0" applyBorder="1" applyAlignment="1">
      <alignment horizontal="left"/>
    </xf>
    <xf numFmtId="164" fontId="1" fillId="0" borderId="0" xfId="1" applyNumberFormat="1" applyAlignment="1">
      <alignment horizontal="center"/>
    </xf>
    <xf numFmtId="0" fontId="1" fillId="0" borderId="0" xfId="1" applyAlignment="1">
      <alignment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20" fontId="7" fillId="4" borderId="2" xfId="0" applyNumberFormat="1" applyFont="1" applyFill="1" applyBorder="1" applyAlignment="1">
      <alignment horizontal="center" vertical="center" wrapText="1"/>
    </xf>
    <xf numFmtId="20" fontId="7" fillId="6" borderId="2" xfId="0" applyNumberFormat="1" applyFont="1" applyFill="1" applyBorder="1" applyAlignment="1">
      <alignment horizontal="center" vertical="center" wrapText="1"/>
    </xf>
    <xf numFmtId="0" fontId="8" fillId="0" borderId="0" xfId="0" applyFont="1" applyAlignment="1">
      <alignment horizontal="center" vertical="center" wrapText="1"/>
    </xf>
    <xf numFmtId="165" fontId="7" fillId="0" borderId="2" xfId="0" applyNumberFormat="1" applyFont="1" applyBorder="1" applyAlignment="1">
      <alignment horizontal="center" wrapText="1"/>
    </xf>
    <xf numFmtId="165" fontId="7" fillId="4" borderId="2" xfId="0" applyNumberFormat="1" applyFont="1" applyFill="1" applyBorder="1" applyAlignment="1">
      <alignment horizontal="center" wrapText="1"/>
    </xf>
    <xf numFmtId="165" fontId="7" fillId="6" borderId="2" xfId="0" applyNumberFormat="1" applyFont="1" applyFill="1" applyBorder="1" applyAlignment="1">
      <alignment horizontal="center" wrapText="1"/>
    </xf>
    <xf numFmtId="0" fontId="11" fillId="8" borderId="0" xfId="0" applyFont="1" applyFill="1" applyAlignment="1">
      <alignment horizontal="center"/>
    </xf>
    <xf numFmtId="0" fontId="0" fillId="0" borderId="5" xfId="0" applyBorder="1"/>
    <xf numFmtId="0" fontId="0" fillId="0" borderId="5" xfId="0" applyBorder="1" applyAlignment="1">
      <alignment vertical="center" wrapText="1"/>
    </xf>
    <xf numFmtId="0" fontId="0" fillId="0" borderId="6" xfId="0" applyBorder="1"/>
    <xf numFmtId="0" fontId="0" fillId="0" borderId="5" xfId="0" applyBorder="1" applyAlignment="1">
      <alignment horizontal="center" wrapText="1"/>
    </xf>
    <xf numFmtId="0" fontId="9" fillId="9" borderId="7" xfId="0" applyFont="1" applyFill="1" applyBorder="1" applyAlignment="1">
      <alignment horizontal="center" vertical="center" wrapText="1"/>
    </xf>
    <xf numFmtId="0" fontId="12" fillId="10" borderId="8" xfId="0" applyFont="1" applyFill="1" applyBorder="1" applyAlignment="1">
      <alignment horizontal="center" vertical="center"/>
    </xf>
    <xf numFmtId="0" fontId="12" fillId="10" borderId="9" xfId="0" applyFont="1" applyFill="1" applyBorder="1" applyAlignment="1">
      <alignment horizontal="center" vertical="center"/>
    </xf>
    <xf numFmtId="0" fontId="11" fillId="9" borderId="5" xfId="0" applyFont="1" applyFill="1" applyBorder="1" applyAlignment="1">
      <alignment horizontal="center" vertical="center" wrapText="1"/>
    </xf>
    <xf numFmtId="0" fontId="11" fillId="9" borderId="6" xfId="0" applyFont="1" applyFill="1" applyBorder="1" applyAlignment="1">
      <alignment horizontal="center" vertical="center"/>
    </xf>
    <xf numFmtId="0" fontId="11" fillId="9" borderId="5" xfId="0" applyFont="1" applyFill="1" applyBorder="1" applyAlignment="1">
      <alignment horizontal="center" wrapText="1"/>
    </xf>
    <xf numFmtId="0" fontId="11" fillId="9" borderId="5" xfId="0" applyFont="1" applyFill="1" applyBorder="1" applyAlignment="1">
      <alignment horizontal="center"/>
    </xf>
    <xf numFmtId="0" fontId="0" fillId="11" borderId="10" xfId="0" applyFill="1" applyBorder="1" applyAlignment="1">
      <alignment vertical="center" wrapText="1"/>
    </xf>
    <xf numFmtId="0" fontId="0" fillId="11" borderId="11" xfId="0" applyFill="1" applyBorder="1" applyAlignment="1">
      <alignment vertical="center" wrapText="1"/>
    </xf>
    <xf numFmtId="0" fontId="0" fillId="11" borderId="12" xfId="0" applyFill="1" applyBorder="1" applyAlignment="1">
      <alignment vertical="center" wrapText="1"/>
    </xf>
    <xf numFmtId="0" fontId="0" fillId="11" borderId="13" xfId="0" applyFill="1" applyBorder="1" applyAlignment="1">
      <alignment vertical="center" wrapText="1"/>
    </xf>
    <xf numFmtId="0" fontId="0" fillId="11" borderId="0" xfId="0" applyFill="1" applyAlignment="1">
      <alignment vertical="center" wrapText="1"/>
    </xf>
    <xf numFmtId="0" fontId="0" fillId="11" borderId="14" xfId="0" applyFill="1" applyBorder="1" applyAlignment="1">
      <alignment vertical="center" wrapText="1"/>
    </xf>
    <xf numFmtId="0" fontId="0" fillId="11" borderId="15" xfId="0" applyFill="1" applyBorder="1" applyAlignment="1">
      <alignment vertical="center" wrapText="1"/>
    </xf>
    <xf numFmtId="0" fontId="0" fillId="11" borderId="16" xfId="0" applyFill="1" applyBorder="1" applyAlignment="1">
      <alignment vertical="center" wrapText="1"/>
    </xf>
    <xf numFmtId="0" fontId="13" fillId="12" borderId="7"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1" fillId="14" borderId="19" xfId="0" applyFont="1" applyFill="1" applyBorder="1" applyAlignment="1">
      <alignment horizontal="left" vertical="center" wrapText="1"/>
    </xf>
    <xf numFmtId="0" fontId="0" fillId="11" borderId="5" xfId="0" applyFill="1" applyBorder="1" applyAlignment="1">
      <alignment horizontal="left" vertical="center" wrapText="1"/>
    </xf>
    <xf numFmtId="166" fontId="0" fillId="11" borderId="5" xfId="0" applyNumberFormat="1" applyFill="1" applyBorder="1" applyAlignment="1">
      <alignment horizontal="left" vertical="center" wrapText="1"/>
    </xf>
    <xf numFmtId="0" fontId="0" fillId="11" borderId="19" xfId="0" applyFill="1" applyBorder="1" applyAlignment="1">
      <alignment horizontal="left" vertical="center" wrapText="1"/>
    </xf>
    <xf numFmtId="0" fontId="11" fillId="14" borderId="5" xfId="0" applyFont="1" applyFill="1" applyBorder="1" applyAlignment="1">
      <alignment horizontal="left" vertical="center" wrapText="1"/>
    </xf>
    <xf numFmtId="0" fontId="0" fillId="15" borderId="5" xfId="0" applyFill="1" applyBorder="1" applyAlignment="1">
      <alignment vertical="center" wrapText="1"/>
    </xf>
    <xf numFmtId="0" fontId="0" fillId="13" borderId="5" xfId="0" applyFill="1" applyBorder="1" applyAlignment="1">
      <alignment horizontal="left" vertical="center" wrapText="1"/>
    </xf>
    <xf numFmtId="0" fontId="0" fillId="13" borderId="19" xfId="0" applyFill="1" applyBorder="1" applyAlignment="1">
      <alignment horizontal="left" vertical="center" wrapText="1"/>
    </xf>
    <xf numFmtId="0" fontId="8" fillId="0" borderId="1" xfId="0" applyFont="1" applyBorder="1" applyAlignment="1">
      <alignment horizontal="left" vertical="top" wrapText="1"/>
    </xf>
    <xf numFmtId="20" fontId="7" fillId="4" borderId="2" xfId="0" applyNumberFormat="1" applyFont="1" applyFill="1" applyBorder="1" applyAlignment="1">
      <alignment horizontal="left" vertical="top" wrapText="1"/>
    </xf>
    <xf numFmtId="0" fontId="8" fillId="0" borderId="4" xfId="0" applyFont="1" applyBorder="1" applyAlignment="1">
      <alignment horizontal="left" vertical="top" wrapText="1"/>
    </xf>
    <xf numFmtId="20" fontId="7" fillId="6" borderId="2" xfId="0" applyNumberFormat="1" applyFont="1" applyFill="1" applyBorder="1" applyAlignment="1">
      <alignment horizontal="left" vertical="top" wrapText="1"/>
    </xf>
    <xf numFmtId="0" fontId="8" fillId="0" borderId="0" xfId="0" applyFont="1" applyAlignment="1">
      <alignment horizontal="left" vertical="top" wrapText="1"/>
    </xf>
    <xf numFmtId="0" fontId="13" fillId="16" borderId="17" xfId="0" applyFont="1" applyFill="1" applyBorder="1" applyAlignment="1">
      <alignment horizontal="center" vertical="center"/>
    </xf>
    <xf numFmtId="0" fontId="11" fillId="17" borderId="5" xfId="0" applyFont="1" applyFill="1" applyBorder="1" applyAlignment="1">
      <alignment horizontal="center" vertical="top"/>
    </xf>
    <xf numFmtId="0" fontId="0" fillId="0" borderId="5" xfId="0" applyBorder="1" applyAlignment="1">
      <alignment horizontal="left" vertical="top" wrapText="1"/>
    </xf>
    <xf numFmtId="0" fontId="0" fillId="18" borderId="5" xfId="0" applyFill="1" applyBorder="1" applyAlignment="1">
      <alignment horizontal="left" vertical="top" wrapText="1"/>
    </xf>
    <xf numFmtId="0" fontId="0" fillId="19" borderId="7" xfId="0" applyFill="1" applyBorder="1" applyAlignment="1">
      <alignment horizontal="left" vertical="center" wrapText="1"/>
    </xf>
    <xf numFmtId="0" fontId="1" fillId="19" borderId="7" xfId="0" applyFont="1" applyFill="1" applyBorder="1" applyAlignment="1">
      <alignment horizontal="center" vertical="center" wrapText="1"/>
    </xf>
    <xf numFmtId="0" fontId="1" fillId="20" borderId="7" xfId="0" applyFont="1" applyFill="1" applyBorder="1" applyAlignment="1">
      <alignment horizontal="center" vertical="center" wrapText="1"/>
    </xf>
    <xf numFmtId="0" fontId="2" fillId="0" borderId="0" xfId="1" applyFont="1" applyAlignment="1">
      <alignment horizontal="center"/>
    </xf>
    <xf numFmtId="0" fontId="3" fillId="2" borderId="0" xfId="1" applyFont="1" applyFill="1" applyAlignment="1">
      <alignment horizontal="center"/>
    </xf>
    <xf numFmtId="0" fontId="13" fillId="12" borderId="17" xfId="0" applyFont="1" applyFill="1" applyBorder="1" applyAlignment="1">
      <alignment horizontal="center" vertical="center" wrapText="1"/>
    </xf>
    <xf numFmtId="0" fontId="13" fillId="12" borderId="18" xfId="0" applyFont="1" applyFill="1" applyBorder="1" applyAlignment="1">
      <alignment horizontal="center" vertical="center" wrapText="1"/>
    </xf>
    <xf numFmtId="0" fontId="15" fillId="16" borderId="0" xfId="0" applyFont="1" applyFill="1" applyAlignment="1">
      <alignment horizontal="center" vertical="center"/>
    </xf>
    <xf numFmtId="0" fontId="0" fillId="0" borderId="0" xfId="0"/>
    <xf numFmtId="0" fontId="11" fillId="17" borderId="5" xfId="0" applyFont="1" applyFill="1" applyBorder="1" applyAlignment="1">
      <alignment horizontal="left" vertical="center" wrapText="1"/>
    </xf>
  </cellXfs>
  <cellStyles count="2">
    <cellStyle name="Excel Built-in Normal" xfId="1" xr:uid="{00000000-0005-0000-0000-000000000000}"/>
    <cellStyle name="Normal" xfId="0" builtinId="0"/>
  </cellStyles>
  <dxfs count="2">
    <dxf>
      <font>
        <b/>
        <color rgb="FF991B1B"/>
      </font>
      <fill>
        <patternFill>
          <bgColor rgb="FFFEE2E2"/>
        </patternFill>
      </fill>
    </dxf>
    <dxf>
      <font>
        <i/>
        <color rgb="FF6B7280"/>
      </font>
      <fill>
        <patternFill>
          <bgColor rgb="FFE5E7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Calibri Light"/>
        <a:cs typeface="Calibri Light"/>
      </a:majorFont>
      <a:minorFont>
        <a:latin typeface="Calibri"/>
        <a:ea typeface="Calibri"/>
        <a:cs typeface="Calibr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showGridLines="0" tabSelected="1" topLeftCell="A5" zoomScale="70" zoomScaleNormal="70" workbookViewId="0">
      <selection activeCell="N6" sqref="N6"/>
    </sheetView>
  </sheetViews>
  <sheetFormatPr defaultColWidth="8.75" defaultRowHeight="14.3" x14ac:dyDescent="0.25"/>
  <cols>
    <col min="1" max="1" width="4.375" style="1" customWidth="1"/>
    <col min="2" max="2" width="22" style="1" customWidth="1"/>
    <col min="3" max="3" width="20" style="31" customWidth="1"/>
    <col min="4" max="4" width="14" style="27" customWidth="1"/>
    <col min="5" max="5" width="32" style="26" customWidth="1"/>
    <col min="6" max="6" width="13" style="26" customWidth="1"/>
    <col min="7" max="7" width="22" style="1" customWidth="1"/>
    <col min="8" max="8" width="17" customWidth="1"/>
    <col min="9" max="9" width="16.75" customWidth="1"/>
    <col min="10" max="11" width="15" customWidth="1"/>
    <col min="12" max="12" width="14.875" customWidth="1"/>
    <col min="13" max="13" width="14.125" customWidth="1"/>
    <col min="14" max="14" width="36.875" customWidth="1"/>
    <col min="15" max="27" width="12" customWidth="1"/>
    <col min="28" max="16384" width="8.75" style="1"/>
  </cols>
  <sheetData>
    <row r="1" spans="2:27" ht="18.55" x14ac:dyDescent="0.3">
      <c r="B1" s="83" t="s">
        <v>0</v>
      </c>
      <c r="C1" s="83"/>
      <c r="D1" s="83"/>
      <c r="E1" s="83"/>
      <c r="F1" s="83"/>
      <c r="G1" s="83"/>
      <c r="H1" s="83"/>
      <c r="I1" s="83"/>
      <c r="J1" s="83"/>
      <c r="K1" s="83"/>
      <c r="L1" s="83"/>
      <c r="M1" s="83"/>
      <c r="N1" s="83"/>
    </row>
    <row r="2" spans="2:27" ht="21.05" customHeight="1" x14ac:dyDescent="0.3">
      <c r="B2" s="83" t="s">
        <v>1</v>
      </c>
      <c r="C2" s="83"/>
      <c r="D2" s="83"/>
      <c r="E2" s="83"/>
      <c r="F2" s="83"/>
      <c r="G2" s="83"/>
      <c r="H2" s="83"/>
      <c r="I2" s="83"/>
      <c r="J2" s="83"/>
      <c r="K2" s="83"/>
      <c r="L2" s="83"/>
      <c r="M2" s="83"/>
      <c r="N2" s="83"/>
    </row>
    <row r="3" spans="2:27" ht="18.55" x14ac:dyDescent="0.3">
      <c r="B3" s="84" t="s">
        <v>2</v>
      </c>
      <c r="C3" s="84"/>
      <c r="D3" s="84"/>
      <c r="E3" s="84"/>
      <c r="F3" s="84"/>
      <c r="G3" s="84"/>
      <c r="H3" s="84"/>
      <c r="I3" s="84"/>
      <c r="J3" s="84"/>
      <c r="K3" s="84"/>
      <c r="L3" s="84"/>
      <c r="M3" s="84"/>
      <c r="N3" s="84"/>
    </row>
    <row r="4" spans="2:27" ht="18" customHeight="1" x14ac:dyDescent="0.3">
      <c r="B4" s="47"/>
      <c r="C4" s="48"/>
      <c r="D4" s="2"/>
      <c r="E4" s="2"/>
      <c r="F4" s="2"/>
      <c r="G4" s="2"/>
      <c r="H4" s="2"/>
      <c r="I4" s="2"/>
      <c r="J4" s="2"/>
      <c r="K4" s="2"/>
      <c r="L4" s="2"/>
      <c r="M4" s="2"/>
      <c r="N4" s="2"/>
    </row>
    <row r="5" spans="2:27" ht="68.45" customHeight="1" x14ac:dyDescent="0.25">
      <c r="B5" s="3" t="s">
        <v>3</v>
      </c>
      <c r="C5" s="4" t="s">
        <v>4</v>
      </c>
      <c r="D5" s="3" t="s">
        <v>5</v>
      </c>
      <c r="E5" s="3" t="s">
        <v>6</v>
      </c>
      <c r="F5" s="3" t="s">
        <v>7</v>
      </c>
      <c r="G5" s="3" t="s">
        <v>8</v>
      </c>
      <c r="H5" s="3" t="s">
        <v>9</v>
      </c>
      <c r="I5" s="3" t="s">
        <v>10</v>
      </c>
      <c r="J5" s="3" t="s">
        <v>11</v>
      </c>
      <c r="K5" s="3" t="s">
        <v>12</v>
      </c>
      <c r="L5" s="3" t="s">
        <v>13</v>
      </c>
      <c r="M5" s="5" t="s">
        <v>14</v>
      </c>
      <c r="N5" s="6" t="s">
        <v>15</v>
      </c>
    </row>
    <row r="6" spans="2:27" s="12" customFormat="1" ht="17.3" customHeight="1" x14ac:dyDescent="0.25">
      <c r="B6" s="7">
        <v>1</v>
      </c>
      <c r="C6" s="38"/>
      <c r="D6" s="8"/>
      <c r="E6" s="9"/>
      <c r="F6" s="9"/>
      <c r="G6" s="10"/>
      <c r="H6" s="33" t="str">
        <f>IF(OR(UPPER($F6)="HOME",UPPER($F6)="AWAY"),IFERROR(INDEX(Roster_Calcs!$J$2:$J$15,MATCH($B6,Roster_Calcs!$B$2:$B$15,0)),""),"")</f>
        <v/>
      </c>
      <c r="I6" s="33" t="str">
        <f>IF(OR(UPPER($F6)="HOME",UPPER($F6)="AWAY"),IFERROR(INDEX(Roster_Calcs!$H$2:$H$15,MATCH($B6,Roster_Calcs!$B$2:$B$15,0)),""),"")</f>
        <v/>
      </c>
      <c r="J6" s="33" t="str">
        <f>IF(OR(UPPER($F6)="HOME",UPPER($F6)="AWAY"),IFERROR(INDEX(Roster_Calcs!$I$2:$I$15,MATCH($B6,Roster_Calcs!$B$2:$B$15,0)),""),"")</f>
        <v/>
      </c>
      <c r="K6" s="33" t="str">
        <f>IF(OR(UPPER($F6)="HOME",UPPER($F6)="AWAY"),IFERROR(INDEX(Roster_Calcs!$K$2:$K$15,MATCH($B6,Roster_Calcs!$B$2:$B$15,0)),""),"")</f>
        <v/>
      </c>
      <c r="L6" s="33" t="str">
        <f>IF(OR(UPPER($F6)="HOME",UPPER($F6)="AWAY"),IFERROR(INDEX(Roster_Calcs!$L$2:$L$15,MATCH($B6,Roster_Calcs!$B$2:$B$15,0)),""),"")</f>
        <v/>
      </c>
      <c r="M6" s="33" t="str">
        <f>IF(OR(UPPER($F6)="HOME",UPPER($F6)="AWAY"),IFERROR(INDEX(Roster_Calcs!$M$2:$M$15,MATCH($B6,Roster_Calcs!$B$2:$B$15,0)),""),"")</f>
        <v/>
      </c>
      <c r="N6" s="71"/>
      <c r="O6" s="1"/>
      <c r="P6" s="1"/>
      <c r="Q6" s="1"/>
      <c r="R6" s="1"/>
      <c r="S6" s="1"/>
      <c r="T6" s="1"/>
      <c r="U6" s="1"/>
      <c r="V6" s="1"/>
      <c r="W6" s="1"/>
      <c r="X6" s="1"/>
      <c r="Y6" s="1"/>
      <c r="Z6" s="1"/>
      <c r="AA6" s="1"/>
    </row>
    <row r="7" spans="2:27" s="12" customFormat="1" ht="17.3" customHeight="1" x14ac:dyDescent="0.25">
      <c r="B7" s="7">
        <f>B6+1</f>
        <v>2</v>
      </c>
      <c r="C7" s="38"/>
      <c r="D7" s="8"/>
      <c r="E7" s="13"/>
      <c r="F7" s="13"/>
      <c r="G7" s="10"/>
      <c r="H7" s="33" t="str">
        <f>IF(OR(UPPER($F7)="HOME",UPPER($F7)="AWAY"),IFERROR(INDEX(Roster_Calcs!$J$2:$J$15,MATCH($B7,Roster_Calcs!$B$2:$B$15,0)),""),"")</f>
        <v/>
      </c>
      <c r="I7" s="33" t="str">
        <f>IF(OR(UPPER($F7)="HOME",UPPER($F7)="AWAY"),IFERROR(INDEX(Roster_Calcs!$H$2:$H$15,MATCH($B7,Roster_Calcs!$B$2:$B$15,0)),""),"")</f>
        <v/>
      </c>
      <c r="J7" s="33" t="str">
        <f>IF(OR(UPPER($F7)="HOME",UPPER($F7)="AWAY"),IFERROR(INDEX(Roster_Calcs!$I$2:$I$15,MATCH($B7,Roster_Calcs!$B$2:$B$15,0)),""),"")</f>
        <v/>
      </c>
      <c r="K7" s="33" t="str">
        <f>IF(OR(UPPER($F7)="HOME",UPPER($F7)="AWAY"),IFERROR(INDEX(Roster_Calcs!$K$2:$K$15,MATCH($B7,Roster_Calcs!$B$2:$B$15,0)),""),"")</f>
        <v/>
      </c>
      <c r="L7" s="33" t="str">
        <f>IF(OR(UPPER($F7)="HOME",UPPER($F7)="AWAY"),IFERROR(INDEX(Roster_Calcs!$L$2:$L$15,MATCH($B7,Roster_Calcs!$B$2:$B$15,0)),""),"")</f>
        <v/>
      </c>
      <c r="M7" s="33" t="str">
        <f>IF(OR(UPPER($F7)="HOME",UPPER($F7)="AWAY"),IFERROR(INDEX(Roster_Calcs!$M$2:$M$15,MATCH($B7,Roster_Calcs!$B$2:$B$15,0)),""),"")</f>
        <v/>
      </c>
      <c r="N7" s="71"/>
      <c r="O7" s="1"/>
      <c r="P7" s="1"/>
      <c r="Q7" s="1"/>
      <c r="R7" s="1"/>
      <c r="S7" s="1"/>
      <c r="T7" s="1"/>
      <c r="U7" s="1"/>
      <c r="V7" s="1"/>
      <c r="W7" s="1"/>
      <c r="X7" s="1"/>
      <c r="Y7" s="1"/>
      <c r="Z7" s="1"/>
      <c r="AA7" s="1"/>
    </row>
    <row r="8" spans="2:27" s="12" customFormat="1" ht="17.3" customHeight="1" x14ac:dyDescent="0.25">
      <c r="B8" s="7">
        <f t="shared" ref="B8:B13" si="0">B7+1</f>
        <v>3</v>
      </c>
      <c r="C8" s="38"/>
      <c r="D8" s="8"/>
      <c r="E8" s="9"/>
      <c r="F8" s="9"/>
      <c r="G8" s="10"/>
      <c r="H8" s="33" t="str">
        <f>IF(OR(UPPER($F8)="HOME",UPPER($F8)="AWAY"),IFERROR(INDEX(Roster_Calcs!$J$2:$J$15,MATCH($B8,Roster_Calcs!$B$2:$B$15,0)),""),"")</f>
        <v/>
      </c>
      <c r="I8" s="33" t="str">
        <f>IF(OR(UPPER($F8)="HOME",UPPER($F8)="AWAY"),IFERROR(INDEX(Roster_Calcs!$H$2:$H$15,MATCH($B8,Roster_Calcs!$B$2:$B$15,0)),""),"")</f>
        <v/>
      </c>
      <c r="J8" s="33" t="str">
        <f>IF(OR(UPPER($F8)="HOME",UPPER($F8)="AWAY"),IFERROR(INDEX(Roster_Calcs!$I$2:$I$15,MATCH($B8,Roster_Calcs!$B$2:$B$15,0)),""),"")</f>
        <v/>
      </c>
      <c r="K8" s="33" t="str">
        <f>IF(OR(UPPER($F8)="HOME",UPPER($F8)="AWAY"),IFERROR(INDEX(Roster_Calcs!$K$2:$K$15,MATCH($B8,Roster_Calcs!$B$2:$B$15,0)),""),"")</f>
        <v/>
      </c>
      <c r="L8" s="33" t="str">
        <f>IF(OR(UPPER($F8)="HOME",UPPER($F8)="AWAY"),IFERROR(INDEX(Roster_Calcs!$L$2:$L$15,MATCH($B8,Roster_Calcs!$B$2:$B$15,0)),""),"")</f>
        <v/>
      </c>
      <c r="M8" s="33" t="str">
        <f>IF(OR(UPPER($F8)="HOME",UPPER($F8)="AWAY"),IFERROR(INDEX(Roster_Calcs!$M$2:$M$15,MATCH($B8,Roster_Calcs!$B$2:$B$15,0)),""),"")</f>
        <v/>
      </c>
      <c r="N8" s="71"/>
      <c r="O8" s="1"/>
      <c r="P8" s="1"/>
      <c r="Q8" s="1"/>
      <c r="R8" s="1"/>
      <c r="S8" s="1"/>
      <c r="T8" s="1"/>
      <c r="U8" s="1"/>
      <c r="V8" s="1"/>
      <c r="W8" s="1"/>
      <c r="X8" s="1"/>
      <c r="Y8" s="1"/>
      <c r="Z8" s="1"/>
      <c r="AA8" s="1"/>
    </row>
    <row r="9" spans="2:27" s="12" customFormat="1" ht="17.3" customHeight="1" x14ac:dyDescent="0.25">
      <c r="B9" s="7">
        <f t="shared" si="0"/>
        <v>4</v>
      </c>
      <c r="C9" s="38"/>
      <c r="D9" s="8"/>
      <c r="E9" s="13"/>
      <c r="F9" s="13"/>
      <c r="G9" s="10"/>
      <c r="H9" s="33" t="str">
        <f>IF(OR(UPPER($F9)="HOME",UPPER($F9)="AWAY"),IFERROR(INDEX(Roster_Calcs!$J$2:$J$15,MATCH($B9,Roster_Calcs!$B$2:$B$15,0)),""),"")</f>
        <v/>
      </c>
      <c r="I9" s="33" t="str">
        <f>IF(OR(UPPER($F9)="HOME",UPPER($F9)="AWAY"),IFERROR(INDEX(Roster_Calcs!$H$2:$H$15,MATCH($B9,Roster_Calcs!$B$2:$B$15,0)),""),"")</f>
        <v/>
      </c>
      <c r="J9" s="33" t="str">
        <f>IF(OR(UPPER($F9)="HOME",UPPER($F9)="AWAY"),IFERROR(INDEX(Roster_Calcs!$I$2:$I$15,MATCH($B9,Roster_Calcs!$B$2:$B$15,0)),""),"")</f>
        <v/>
      </c>
      <c r="K9" s="33" t="str">
        <f>IF(OR(UPPER($F9)="HOME",UPPER($F9)="AWAY"),IFERROR(INDEX(Roster_Calcs!$K$2:$K$15,MATCH($B9,Roster_Calcs!$B$2:$B$15,0)),""),"")</f>
        <v/>
      </c>
      <c r="L9" s="33" t="str">
        <f>IF(OR(UPPER($F9)="HOME",UPPER($F9)="AWAY"),IFERROR(INDEX(Roster_Calcs!$L$2:$L$15,MATCH($B9,Roster_Calcs!$B$2:$B$15,0)),""),"")</f>
        <v/>
      </c>
      <c r="M9" s="33" t="str">
        <f>IF(OR(UPPER($F9)="HOME",UPPER($F9)="AWAY"),IFERROR(INDEX(Roster_Calcs!$M$2:$M$15,MATCH($B9,Roster_Calcs!$B$2:$B$15,0)),""),"")</f>
        <v/>
      </c>
      <c r="N9" s="71"/>
      <c r="O9" s="1"/>
      <c r="P9" s="1"/>
      <c r="Q9" s="1"/>
      <c r="R9" s="1"/>
      <c r="S9" s="1"/>
      <c r="T9" s="1"/>
      <c r="U9" s="1"/>
      <c r="V9" s="1"/>
      <c r="W9" s="1"/>
      <c r="X9" s="1"/>
      <c r="Y9" s="1"/>
      <c r="Z9" s="1"/>
      <c r="AA9" s="1"/>
    </row>
    <row r="10" spans="2:27" s="12" customFormat="1" x14ac:dyDescent="0.25">
      <c r="B10" s="7">
        <f t="shared" si="0"/>
        <v>5</v>
      </c>
      <c r="C10" s="38"/>
      <c r="D10" s="8"/>
      <c r="E10" s="9"/>
      <c r="F10" s="9"/>
      <c r="G10" s="10"/>
      <c r="H10" s="33" t="str">
        <f>IF(OR(UPPER($F10)="HOME",UPPER($F10)="AWAY"),IFERROR(INDEX(Roster_Calcs!$J$2:$J$15,MATCH($B10,Roster_Calcs!$B$2:$B$15,0)),""),"")</f>
        <v/>
      </c>
      <c r="I10" s="33" t="str">
        <f>IF(OR(UPPER($F10)="HOME",UPPER($F10)="AWAY"),IFERROR(INDEX(Roster_Calcs!$H$2:$H$15,MATCH($B10,Roster_Calcs!$B$2:$B$15,0)),""),"")</f>
        <v/>
      </c>
      <c r="J10" s="33" t="str">
        <f>IF(OR(UPPER($F10)="HOME",UPPER($F10)="AWAY"),IFERROR(INDEX(Roster_Calcs!$I$2:$I$15,MATCH($B10,Roster_Calcs!$B$2:$B$15,0)),""),"")</f>
        <v/>
      </c>
      <c r="K10" s="33" t="str">
        <f>IF(OR(UPPER($F10)="HOME",UPPER($F10)="AWAY"),IFERROR(INDEX(Roster_Calcs!$K$2:$K$15,MATCH($B10,Roster_Calcs!$B$2:$B$15,0)),""),"")</f>
        <v/>
      </c>
      <c r="L10" s="33" t="str">
        <f>IF(OR(UPPER($F10)="HOME",UPPER($F10)="AWAY"),IFERROR(INDEX(Roster_Calcs!$L$2:$L$15,MATCH($B10,Roster_Calcs!$B$2:$B$15,0)),""),"")</f>
        <v/>
      </c>
      <c r="M10" s="33" t="str">
        <f>IF(OR(UPPER($F10)="HOME",UPPER($F10)="AWAY"),IFERROR(INDEX(Roster_Calcs!$M$2:$M$15,MATCH($B10,Roster_Calcs!$B$2:$B$15,0)),""),"")</f>
        <v/>
      </c>
      <c r="N10" s="71"/>
      <c r="O10" s="1"/>
      <c r="P10" s="1"/>
      <c r="Q10" s="1"/>
      <c r="R10" s="1"/>
      <c r="S10" s="1"/>
      <c r="T10" s="1"/>
      <c r="U10" s="1"/>
      <c r="V10" s="1"/>
      <c r="W10" s="1"/>
      <c r="X10" s="1"/>
      <c r="Y10" s="1"/>
      <c r="Z10" s="1"/>
      <c r="AA10" s="1"/>
    </row>
    <row r="11" spans="2:27" s="12" customFormat="1" ht="17.3" customHeight="1" x14ac:dyDescent="0.25">
      <c r="B11" s="7">
        <f t="shared" si="0"/>
        <v>6</v>
      </c>
      <c r="C11" s="38"/>
      <c r="D11" s="8"/>
      <c r="E11" s="13"/>
      <c r="F11" s="13"/>
      <c r="G11" s="10"/>
      <c r="H11" s="33" t="str">
        <f>IF(OR(UPPER($F11)="HOME",UPPER($F11)="AWAY"),IFERROR(INDEX(Roster_Calcs!$J$2:$J$15,MATCH($B11,Roster_Calcs!$B$2:$B$15,0)),""),"")</f>
        <v/>
      </c>
      <c r="I11" s="33" t="str">
        <f>IF(OR(UPPER($F11)="HOME",UPPER($F11)="AWAY"),IFERROR(INDEX(Roster_Calcs!$H$2:$H$15,MATCH($B11,Roster_Calcs!$B$2:$B$15,0)),""),"")</f>
        <v/>
      </c>
      <c r="J11" s="33" t="str">
        <f>IF(OR(UPPER($F11)="HOME",UPPER($F11)="AWAY"),IFERROR(INDEX(Roster_Calcs!$I$2:$I$15,MATCH($B11,Roster_Calcs!$B$2:$B$15,0)),""),"")</f>
        <v/>
      </c>
      <c r="K11" s="33" t="str">
        <f>IF(OR(UPPER($F11)="HOME",UPPER($F11)="AWAY"),IFERROR(INDEX(Roster_Calcs!$K$2:$K$15,MATCH($B11,Roster_Calcs!$B$2:$B$15,0)),""),"")</f>
        <v/>
      </c>
      <c r="L11" s="33" t="str">
        <f>IF(OR(UPPER($F11)="HOME",UPPER($F11)="AWAY"),IFERROR(INDEX(Roster_Calcs!$L$2:$L$15,MATCH($B11,Roster_Calcs!$B$2:$B$15,0)),""),"")</f>
        <v/>
      </c>
      <c r="M11" s="33" t="str">
        <f>IF(OR(UPPER($F11)="HOME",UPPER($F11)="AWAY"),IFERROR(INDEX(Roster_Calcs!$M$2:$M$15,MATCH($B11,Roster_Calcs!$B$2:$B$15,0)),""),"")</f>
        <v/>
      </c>
      <c r="N11" s="71"/>
      <c r="O11" s="1"/>
      <c r="P11" s="1"/>
      <c r="Q11" s="1"/>
      <c r="R11" s="1"/>
      <c r="S11" s="1"/>
      <c r="T11" s="1"/>
      <c r="U11" s="1"/>
      <c r="V11" s="1"/>
      <c r="W11" s="1"/>
      <c r="X11" s="1"/>
      <c r="Y11" s="1"/>
      <c r="Z11" s="1"/>
      <c r="AA11" s="1"/>
    </row>
    <row r="12" spans="2:27" s="12" customFormat="1" x14ac:dyDescent="0.25">
      <c r="B12" s="7">
        <f t="shared" si="0"/>
        <v>7</v>
      </c>
      <c r="C12" s="38"/>
      <c r="D12" s="8"/>
      <c r="E12" s="9"/>
      <c r="F12" s="9"/>
      <c r="G12" s="10"/>
      <c r="H12" s="33" t="str">
        <f>IF(OR(UPPER($F12)="HOME",UPPER($F12)="AWAY"),IFERROR(INDEX(Roster_Calcs!$J$2:$J$15,MATCH($B12,Roster_Calcs!$B$2:$B$15,0)),""),"")</f>
        <v/>
      </c>
      <c r="I12" s="33" t="str">
        <f>IF(OR(UPPER($F12)="HOME",UPPER($F12)="AWAY"),IFERROR(INDEX(Roster_Calcs!$H$2:$H$15,MATCH($B12,Roster_Calcs!$B$2:$B$15,0)),""),"")</f>
        <v/>
      </c>
      <c r="J12" s="33" t="str">
        <f>IF(OR(UPPER($F12)="HOME",UPPER($F12)="AWAY"),IFERROR(INDEX(Roster_Calcs!$I$2:$I$15,MATCH($B12,Roster_Calcs!$B$2:$B$15,0)),""),"")</f>
        <v/>
      </c>
      <c r="K12" s="33" t="str">
        <f>IF(OR(UPPER($F12)="HOME",UPPER($F12)="AWAY"),IFERROR(INDEX(Roster_Calcs!$K$2:$K$15,MATCH($B12,Roster_Calcs!$B$2:$B$15,0)),""),"")</f>
        <v/>
      </c>
      <c r="L12" s="33" t="str">
        <f>IF(OR(UPPER($F12)="HOME",UPPER($F12)="AWAY"),IFERROR(INDEX(Roster_Calcs!$L$2:$L$15,MATCH($B12,Roster_Calcs!$B$2:$B$15,0)),""),"")</f>
        <v/>
      </c>
      <c r="M12" s="33" t="str">
        <f>IF(OR(UPPER($F12)="HOME",UPPER($F12)="AWAY"),IFERROR(INDEX(Roster_Calcs!$M$2:$M$15,MATCH($B12,Roster_Calcs!$B$2:$B$15,0)),""),"")</f>
        <v/>
      </c>
      <c r="N12" s="71"/>
      <c r="O12" s="1"/>
      <c r="P12" s="1"/>
      <c r="Q12" s="1"/>
      <c r="R12" s="1"/>
      <c r="S12" s="1"/>
      <c r="T12" s="1"/>
      <c r="U12" s="1"/>
      <c r="V12" s="1"/>
      <c r="W12" s="1"/>
      <c r="X12" s="1"/>
      <c r="Y12" s="1"/>
      <c r="Z12" s="1"/>
      <c r="AA12" s="1"/>
    </row>
    <row r="13" spans="2:27" s="12" customFormat="1" ht="17.3" customHeight="1" x14ac:dyDescent="0.25">
      <c r="B13" s="7">
        <f t="shared" si="0"/>
        <v>8</v>
      </c>
      <c r="C13" s="38"/>
      <c r="D13" s="8"/>
      <c r="E13" s="13"/>
      <c r="F13" s="13"/>
      <c r="G13" s="10"/>
      <c r="H13" s="33" t="str">
        <f>IF(OR(UPPER($F13)="HOME",UPPER($F13)="AWAY"),IFERROR(INDEX(Roster_Calcs!$J$2:$J$15,MATCH($B13,Roster_Calcs!$B$2:$B$15,0)),""),"")</f>
        <v/>
      </c>
      <c r="I13" s="33" t="str">
        <f>IF(OR(UPPER($F13)="HOME",UPPER($F13)="AWAY"),IFERROR(INDEX(Roster_Calcs!$H$2:$H$15,MATCH($B13,Roster_Calcs!$B$2:$B$15,0)),""),"")</f>
        <v/>
      </c>
      <c r="J13" s="33" t="str">
        <f>IF(OR(UPPER($F13)="HOME",UPPER($F13)="AWAY"),IFERROR(INDEX(Roster_Calcs!$I$2:$I$15,MATCH($B13,Roster_Calcs!$B$2:$B$15,0)),""),"")</f>
        <v/>
      </c>
      <c r="K13" s="34" t="str">
        <f>IF(OR(UPPER($F13)="HOME",UPPER($F13)="AWAY"),IFERROR(INDEX(Roster_Calcs!$K$2:$K$15,MATCH($B13,Roster_Calcs!$B$2:$B$15,0)),""),"")</f>
        <v/>
      </c>
      <c r="L13" s="34" t="str">
        <f>IF(OR(UPPER($F13)="HOME",UPPER($F13)="AWAY"),IFERROR(INDEX(Roster_Calcs!$L$2:$L$15,MATCH($B13,Roster_Calcs!$B$2:$B$15,0)),""),"")</f>
        <v/>
      </c>
      <c r="M13" s="33" t="str">
        <f>IF(OR(UPPER($F13)="HOME",UPPER($F13)="AWAY"),IFERROR(INDEX(Roster_Calcs!$M$2:$M$15,MATCH($B13,Roster_Calcs!$B$2:$B$15,0)),""),"")</f>
        <v/>
      </c>
      <c r="N13" s="71"/>
      <c r="O13" s="1"/>
      <c r="P13" s="1"/>
      <c r="Q13" s="1"/>
      <c r="R13" s="1"/>
      <c r="S13" s="1"/>
      <c r="T13" s="1"/>
      <c r="U13" s="1"/>
      <c r="V13" s="1"/>
      <c r="W13" s="1"/>
      <c r="X13" s="1"/>
      <c r="Y13" s="1"/>
      <c r="Z13" s="1"/>
      <c r="AA13" s="1"/>
    </row>
    <row r="14" spans="2:27" s="12" customFormat="1" ht="17.3" customHeight="1" x14ac:dyDescent="0.25">
      <c r="B14" s="7">
        <v>9</v>
      </c>
      <c r="C14" s="38"/>
      <c r="D14" s="8"/>
      <c r="E14" s="9"/>
      <c r="F14" s="9"/>
      <c r="G14" s="10"/>
      <c r="H14" s="33" t="str">
        <f>IF(OR(UPPER($F14)="HOME",UPPER($F14)="AWAY"),IFERROR(INDEX(Roster_Calcs!$J$2:$J$15,MATCH($B14,Roster_Calcs!$B$2:$B$15,0)),""),"")</f>
        <v/>
      </c>
      <c r="I14" s="33" t="str">
        <f>IF(OR(UPPER($F14)="HOME",UPPER($F14)="AWAY"),IFERROR(INDEX(Roster_Calcs!$H$2:$H$15,MATCH($B14,Roster_Calcs!$B$2:$B$15,0)),""),"")</f>
        <v/>
      </c>
      <c r="J14" s="33" t="str">
        <f>IF(OR(UPPER($F14)="HOME",UPPER($F14)="AWAY"),IFERROR(INDEX(Roster_Calcs!$I$2:$I$15,MATCH($B14,Roster_Calcs!$B$2:$B$15,0)),""),"")</f>
        <v/>
      </c>
      <c r="K14" s="33" t="str">
        <f>IF(OR(UPPER($F14)="HOME",UPPER($F14)="AWAY"),IFERROR(INDEX(Roster_Calcs!$K$2:$K$15,MATCH($B14,Roster_Calcs!$B$2:$B$15,0)),""),"")</f>
        <v/>
      </c>
      <c r="L14" s="33" t="str">
        <f>IF(OR(UPPER($F14)="HOME",UPPER($F14)="AWAY"),IFERROR(INDEX(Roster_Calcs!$L$2:$L$15,MATCH($B14,Roster_Calcs!$B$2:$B$15,0)),""),"")</f>
        <v/>
      </c>
      <c r="M14" s="33" t="str">
        <f>IF(OR(UPPER($F14)="HOME",UPPER($F14)="AWAY"),IFERROR(INDEX(Roster_Calcs!$M$2:$M$15,MATCH($B14,Roster_Calcs!$B$2:$B$15,0)),""),"")</f>
        <v/>
      </c>
      <c r="N14" s="71"/>
      <c r="O14" s="1"/>
      <c r="P14" s="1"/>
      <c r="Q14" s="1"/>
      <c r="R14" s="1"/>
      <c r="S14" s="1"/>
      <c r="T14" s="1"/>
      <c r="U14" s="1"/>
      <c r="V14" s="1"/>
      <c r="W14" s="1"/>
      <c r="X14" s="1"/>
      <c r="Y14" s="1"/>
      <c r="Z14" s="1"/>
      <c r="AA14" s="1"/>
    </row>
    <row r="15" spans="2:27" s="12" customFormat="1" ht="17.3" customHeight="1" x14ac:dyDescent="0.25">
      <c r="B15" s="15" t="s">
        <v>16</v>
      </c>
      <c r="C15" s="39"/>
      <c r="D15" s="16"/>
      <c r="E15" s="16"/>
      <c r="F15" s="16"/>
      <c r="G15" s="16"/>
      <c r="H15" s="35" t="str">
        <f>IF(OR(UPPER($F15)="HOME",UPPER($F15)="AWAY"),IFERROR(INDEX(Roster_Calcs!$J$2:$J$15,MATCH($B15,Roster_Calcs!$B$2:$B$15,0)),""),"")</f>
        <v/>
      </c>
      <c r="I15" s="35" t="str">
        <f>IF(OR(UPPER($F15)="HOME",UPPER($F15)="AWAY"),IFERROR(INDEX(Roster_Calcs!$H$2:$H$15,MATCH($B15,Roster_Calcs!$B$2:$B$15,0)),""),"")</f>
        <v/>
      </c>
      <c r="J15" s="35" t="str">
        <f>IF(OR(UPPER($F15)="HOME",UPPER($F15)="AWAY"),IFERROR(INDEX(Roster_Calcs!$I$2:$I$15,MATCH($B15,Roster_Calcs!$B$2:$B$15,0)),""),"")</f>
        <v/>
      </c>
      <c r="K15" s="35" t="str">
        <f>IF(OR(UPPER($F15)="HOME",UPPER($F15)="AWAY"),IFERROR(INDEX(Roster_Calcs!$K$2:$K$15,MATCH($B15,Roster_Calcs!$B$2:$B$15,0)),""),"")</f>
        <v/>
      </c>
      <c r="L15" s="35" t="str">
        <f>IF(OR(UPPER($F15)="HOME",UPPER($F15)="AWAY"),IFERROR(INDEX(Roster_Calcs!$L$2:$L$15,MATCH($B15,Roster_Calcs!$B$2:$B$15,0)),""),"")</f>
        <v/>
      </c>
      <c r="M15" s="35" t="str">
        <f>IF(OR(UPPER($F15)="HOME",UPPER($F15)="AWAY"),IFERROR(INDEX(Roster_Calcs!$M$2:$M$15,MATCH($B15,Roster_Calcs!$B$2:$B$15,0)),""),"")</f>
        <v/>
      </c>
      <c r="N15" s="72"/>
      <c r="O15" s="1"/>
      <c r="P15" s="1"/>
      <c r="Q15" s="1"/>
      <c r="R15" s="1"/>
      <c r="S15" s="1"/>
      <c r="T15" s="1"/>
      <c r="U15" s="1"/>
      <c r="V15" s="1"/>
      <c r="W15" s="1"/>
      <c r="X15" s="1"/>
      <c r="Y15" s="1"/>
      <c r="Z15" s="1"/>
      <c r="AA15" s="1"/>
    </row>
    <row r="16" spans="2:27" s="12" customFormat="1" ht="17.3" customHeight="1" x14ac:dyDescent="0.25">
      <c r="B16" s="7">
        <f>B14+1</f>
        <v>10</v>
      </c>
      <c r="C16" s="38"/>
      <c r="D16" s="8"/>
      <c r="E16" s="13"/>
      <c r="F16" s="13"/>
      <c r="G16" s="10"/>
      <c r="H16" s="33" t="str">
        <f>IF(OR(UPPER($F16)="HOME",UPPER($F16)="AWAY"),IFERROR(INDEX(Roster_Calcs!$J$2:$J$15,MATCH($B16,Roster_Calcs!$B$2:$B$15,0)),""),"")</f>
        <v/>
      </c>
      <c r="I16" s="33" t="str">
        <f>IF(OR(UPPER($F16)="HOME",UPPER($F16)="AWAY"),IFERROR(INDEX(Roster_Calcs!$H$2:$H$15,MATCH($B16,Roster_Calcs!$B$2:$B$15,0)),""),"")</f>
        <v/>
      </c>
      <c r="J16" s="33" t="str">
        <f>IF(OR(UPPER($F16)="HOME",UPPER($F16)="AWAY"),IFERROR(INDEX(Roster_Calcs!$I$2:$I$15,MATCH($B16,Roster_Calcs!$B$2:$B$15,0)),""),"")</f>
        <v/>
      </c>
      <c r="K16" s="33" t="str">
        <f>IF(OR(UPPER($F16)="HOME",UPPER($F16)="AWAY"),IFERROR(INDEX(Roster_Calcs!$K$2:$K$15,MATCH($B16,Roster_Calcs!$B$2:$B$15,0)),""),"")</f>
        <v/>
      </c>
      <c r="L16" s="33" t="str">
        <f>IF(OR(UPPER($F16)="HOME",UPPER($F16)="AWAY"),IFERROR(INDEX(Roster_Calcs!$L$2:$L$15,MATCH($B16,Roster_Calcs!$B$2:$B$15,0)),""),"")</f>
        <v/>
      </c>
      <c r="M16" s="33" t="str">
        <f>IF(OR(UPPER($F16)="HOME",UPPER($F16)="AWAY"),IFERROR(INDEX(Roster_Calcs!$M$2:$M$15,MATCH($B16,Roster_Calcs!$B$2:$B$15,0)),""),"")</f>
        <v/>
      </c>
      <c r="N16" s="73"/>
      <c r="O16" s="1"/>
      <c r="P16" s="1"/>
      <c r="Q16" s="1"/>
      <c r="R16" s="1"/>
      <c r="S16" s="1"/>
      <c r="T16" s="1"/>
      <c r="U16" s="1"/>
      <c r="V16" s="1"/>
      <c r="W16" s="1"/>
      <c r="X16" s="1"/>
      <c r="Y16" s="1"/>
      <c r="Z16" s="1"/>
      <c r="AA16" s="1"/>
    </row>
    <row r="17" spans="2:27" s="17" customFormat="1" ht="17.3" customHeight="1" x14ac:dyDescent="0.25">
      <c r="B17" s="7">
        <f t="shared" ref="B17:B19" si="1">B16+1</f>
        <v>11</v>
      </c>
      <c r="C17" s="38"/>
      <c r="D17" s="8"/>
      <c r="E17" s="9"/>
      <c r="F17" s="9"/>
      <c r="G17" s="10"/>
      <c r="H17" s="33" t="str">
        <f>IF(OR(UPPER($F17)="HOME",UPPER($F17)="AWAY"),IFERROR(INDEX(Roster_Calcs!$J$2:$J$15,MATCH($B17,Roster_Calcs!$B$2:$B$15,0)),""),"")</f>
        <v/>
      </c>
      <c r="I17" s="33" t="str">
        <f>IF(OR(UPPER($F17)="HOME",UPPER($F17)="AWAY"),IFERROR(INDEX(Roster_Calcs!$H$2:$H$15,MATCH($B17,Roster_Calcs!$B$2:$B$15,0)),""),"")</f>
        <v/>
      </c>
      <c r="J17" s="33" t="str">
        <f>IF(OR(UPPER($F17)="HOME",UPPER($F17)="AWAY"),IFERROR(INDEX(Roster_Calcs!$I$2:$I$15,MATCH($B17,Roster_Calcs!$B$2:$B$15,0)),""),"")</f>
        <v/>
      </c>
      <c r="K17" s="33" t="str">
        <f>IF(OR(UPPER($F17)="HOME",UPPER($F17)="AWAY"),IFERROR(INDEX(Roster_Calcs!$K$2:$K$15,MATCH($B17,Roster_Calcs!$B$2:$B$15,0)),""),"")</f>
        <v/>
      </c>
      <c r="L17" s="33" t="str">
        <f>IF(OR(UPPER($F17)="HOME",UPPER($F17)="AWAY"),IFERROR(INDEX(Roster_Calcs!$L$2:$L$15,MATCH($B17,Roster_Calcs!$B$2:$B$15,0)),""),"")</f>
        <v/>
      </c>
      <c r="M17" s="33" t="str">
        <f>IF(OR(UPPER($F17)="HOME",UPPER($F17)="AWAY"),IFERROR(INDEX(Roster_Calcs!$M$2:$M$15,MATCH($B17,Roster_Calcs!$B$2:$B$15,0)),""),"")</f>
        <v/>
      </c>
      <c r="N17" s="73"/>
      <c r="O17" s="1"/>
      <c r="P17" s="1"/>
      <c r="Q17" s="1"/>
      <c r="R17" s="1"/>
      <c r="S17" s="1"/>
      <c r="T17" s="1"/>
      <c r="U17" s="1"/>
      <c r="V17" s="1"/>
      <c r="W17" s="1"/>
      <c r="X17" s="1"/>
      <c r="Y17" s="1"/>
      <c r="Z17" s="1"/>
      <c r="AA17" s="1"/>
    </row>
    <row r="18" spans="2:27" s="17" customFormat="1" ht="17.3" customHeight="1" x14ac:dyDescent="0.25">
      <c r="B18" s="7">
        <f t="shared" si="1"/>
        <v>12</v>
      </c>
      <c r="C18" s="38"/>
      <c r="D18" s="8"/>
      <c r="E18" s="13"/>
      <c r="F18" s="13"/>
      <c r="G18" s="10"/>
      <c r="H18" s="33" t="str">
        <f>IF(OR(UPPER($F18)="HOME",UPPER($F18)="AWAY"),IFERROR(INDEX(Roster_Calcs!$J$2:$J$15,MATCH($B18,Roster_Calcs!$B$2:$B$15,0)),""),"")</f>
        <v/>
      </c>
      <c r="I18" s="33" t="str">
        <f>IF(OR(UPPER($F18)="HOME",UPPER($F18)="AWAY"),IFERROR(INDEX(Roster_Calcs!$H$2:$H$15,MATCH($B18,Roster_Calcs!$B$2:$B$15,0)),""),"")</f>
        <v/>
      </c>
      <c r="J18" s="33" t="str">
        <f>IF(OR(UPPER($F18)="HOME",UPPER($F18)="AWAY"),IFERROR(INDEX(Roster_Calcs!$I$2:$I$15,MATCH($B18,Roster_Calcs!$B$2:$B$15,0)),""),"")</f>
        <v/>
      </c>
      <c r="K18" s="33" t="str">
        <f>IF(OR(UPPER($F18)="HOME",UPPER($F18)="AWAY"),IFERROR(INDEX(Roster_Calcs!$K$2:$K$15,MATCH($B18,Roster_Calcs!$B$2:$B$15,0)),""),"")</f>
        <v/>
      </c>
      <c r="L18" s="33" t="str">
        <f>IF(OR(UPPER($F18)="HOME",UPPER($F18)="AWAY"),IFERROR(INDEX(Roster_Calcs!$L$2:$L$15,MATCH($B18,Roster_Calcs!$B$2:$B$15,0)),""),"")</f>
        <v/>
      </c>
      <c r="M18" s="33" t="str">
        <f>IF(OR(UPPER($F18)="HOME",UPPER($F18)="AWAY"),IFERROR(INDEX(Roster_Calcs!$M$2:$M$15,MATCH($B18,Roster_Calcs!$B$2:$B$15,0)),""),"")</f>
        <v/>
      </c>
      <c r="N18" s="71"/>
      <c r="O18" s="1"/>
      <c r="P18" s="1"/>
      <c r="Q18" s="1"/>
      <c r="R18" s="1"/>
      <c r="S18" s="1"/>
      <c r="T18" s="1"/>
      <c r="U18" s="1"/>
      <c r="V18" s="1"/>
      <c r="W18" s="1"/>
      <c r="X18" s="1"/>
      <c r="Y18" s="1"/>
      <c r="Z18" s="1"/>
      <c r="AA18" s="1"/>
    </row>
    <row r="19" spans="2:27" s="12" customFormat="1" ht="17.3" customHeight="1" x14ac:dyDescent="0.25">
      <c r="B19" s="7">
        <f t="shared" si="1"/>
        <v>13</v>
      </c>
      <c r="C19" s="38"/>
      <c r="D19" s="8"/>
      <c r="E19" s="9"/>
      <c r="F19" s="9"/>
      <c r="G19" s="10"/>
      <c r="H19" s="33" t="str">
        <f>IF(OR(UPPER($F19)="HOME",UPPER($F19)="AWAY"),IFERROR(INDEX(Roster_Calcs!$J$2:$J$15,MATCH($B19,Roster_Calcs!$B$2:$B$15,0)),""),"")</f>
        <v/>
      </c>
      <c r="I19" s="33" t="str">
        <f>IF(OR(UPPER($F19)="HOME",UPPER($F19)="AWAY"),IFERROR(INDEX(Roster_Calcs!$H$2:$H$15,MATCH($B19,Roster_Calcs!$B$2:$B$15,0)),""),"")</f>
        <v/>
      </c>
      <c r="J19" s="33" t="str">
        <f>IF(OR(UPPER($F19)="HOME",UPPER($F19)="AWAY"),IFERROR(INDEX(Roster_Calcs!$I$2:$I$15,MATCH($B19,Roster_Calcs!$B$2:$B$15,0)),""),"")</f>
        <v/>
      </c>
      <c r="K19" s="33" t="str">
        <f>IF(OR(UPPER($F19)="HOME",UPPER($F19)="AWAY"),IFERROR(INDEX(Roster_Calcs!$K$2:$K$15,MATCH($B19,Roster_Calcs!$B$2:$B$15,0)),""),"")</f>
        <v/>
      </c>
      <c r="L19" s="33" t="str">
        <f>IF(OR(UPPER($F19)="HOME",UPPER($F19)="AWAY"),IFERROR(INDEX(Roster_Calcs!$L$2:$L$15,MATCH($B19,Roster_Calcs!$B$2:$B$15,0)),""),"")</f>
        <v/>
      </c>
      <c r="M19" s="33" t="str">
        <f>IF(OR(UPPER($F19)="HOME",UPPER($F19)="AWAY"),IFERROR(INDEX(Roster_Calcs!$M$2:$M$15,MATCH($B19,Roster_Calcs!$B$2:$B$15,0)),""),"")</f>
        <v/>
      </c>
      <c r="N19" s="71"/>
      <c r="O19" s="1"/>
      <c r="P19" s="1"/>
      <c r="Q19" s="1"/>
      <c r="R19" s="1"/>
      <c r="S19" s="1"/>
      <c r="T19" s="1"/>
      <c r="U19" s="1"/>
      <c r="V19" s="1"/>
      <c r="W19" s="1"/>
      <c r="X19" s="1"/>
      <c r="Y19" s="1"/>
      <c r="Z19" s="1"/>
      <c r="AA19" s="1"/>
    </row>
    <row r="20" spans="2:27" s="12" customFormat="1" ht="17.3" customHeight="1" x14ac:dyDescent="0.25">
      <c r="B20" s="18" t="s">
        <v>17</v>
      </c>
      <c r="C20" s="40"/>
      <c r="D20" s="19"/>
      <c r="E20" s="19"/>
      <c r="F20" s="19"/>
      <c r="G20" s="19"/>
      <c r="H20" s="36" t="str">
        <f>IF(OR(UPPER($F20)="HOME",UPPER($F20)="AWAY"),IFERROR(INDEX(Roster_Calcs!$J$2:$J$15,MATCH($B20,Roster_Calcs!$B$2:$B$15,0)),""),"")</f>
        <v/>
      </c>
      <c r="I20" s="36" t="str">
        <f>IF(OR(UPPER($F20)="HOME",UPPER($F20)="AWAY"),IFERROR(INDEX(Roster_Calcs!$H$2:$H$15,MATCH($B20,Roster_Calcs!$B$2:$B$15,0)),""),"")</f>
        <v/>
      </c>
      <c r="J20" s="36" t="str">
        <f>IF(OR(UPPER($F20)="HOME",UPPER($F20)="AWAY"),IFERROR(INDEX(Roster_Calcs!$I$2:$I$15,MATCH($B20,Roster_Calcs!$B$2:$B$15,0)),""),"")</f>
        <v/>
      </c>
      <c r="K20" s="36" t="str">
        <f>IF(OR(UPPER($F20)="HOME",UPPER($F20)="AWAY"),IFERROR(INDEX(Roster_Calcs!$K$2:$K$15,MATCH($B20,Roster_Calcs!$B$2:$B$15,0)),""),"")</f>
        <v/>
      </c>
      <c r="L20" s="36" t="str">
        <f>IF(OR(UPPER($F20)="HOME",UPPER($F20)="AWAY"),IFERROR(INDEX(Roster_Calcs!$L$2:$L$15,MATCH($B20,Roster_Calcs!$B$2:$B$15,0)),""),"")</f>
        <v/>
      </c>
      <c r="M20" s="36" t="str">
        <f>IF(OR(UPPER($F20)="HOME",UPPER($F20)="AWAY"),IFERROR(INDEX(Roster_Calcs!$M$2:$M$15,MATCH($B20,Roster_Calcs!$B$2:$B$15,0)),""),"")</f>
        <v/>
      </c>
      <c r="N20" s="74"/>
      <c r="O20" s="1"/>
      <c r="P20" s="1"/>
      <c r="Q20" s="1"/>
      <c r="R20" s="1"/>
      <c r="S20" s="1"/>
      <c r="T20" s="1"/>
      <c r="U20" s="1"/>
      <c r="V20" s="1"/>
      <c r="W20" s="1"/>
      <c r="X20" s="1"/>
      <c r="Y20" s="1"/>
      <c r="Z20" s="1"/>
      <c r="AA20" s="1"/>
    </row>
    <row r="21" spans="2:27" s="12" customFormat="1" ht="17.3" customHeight="1" x14ac:dyDescent="0.25">
      <c r="B21" s="21">
        <v>14</v>
      </c>
      <c r="C21" s="38"/>
      <c r="D21" s="8"/>
      <c r="E21" s="13"/>
      <c r="F21" s="13"/>
      <c r="G21" s="10"/>
      <c r="H21" s="33" t="str">
        <f>IF(OR(UPPER($F21)="HOME",UPPER($F21)="AWAY"),IFERROR(INDEX(Roster_Calcs!$J$2:$J$15,MATCH($B21,Roster_Calcs!$B$2:$B$15,0)),""),"")</f>
        <v/>
      </c>
      <c r="I21" s="33" t="str">
        <f>IF(OR(UPPER($F21)="HOME",UPPER($F21)="AWAY"),IFERROR(INDEX(Roster_Calcs!$H$2:$H$15,MATCH($B21,Roster_Calcs!$B$2:$B$15,0)),""),"")</f>
        <v/>
      </c>
      <c r="J21" s="33" t="str">
        <f>IF(OR(UPPER($F21)="HOME",UPPER($F21)="AWAY"),IFERROR(INDEX(Roster_Calcs!$I$2:$I$15,MATCH($B21,Roster_Calcs!$B$2:$B$15,0)),""),"")</f>
        <v/>
      </c>
      <c r="K21" s="33" t="str">
        <f>IF(OR(UPPER($F21)="HOME",UPPER($F21)="AWAY"),IFERROR(INDEX(Roster_Calcs!$K$2:$K$15,MATCH($B21,Roster_Calcs!$B$2:$B$15,0)),""),"")</f>
        <v/>
      </c>
      <c r="L21" s="33" t="str">
        <f>IF(OR(UPPER($F21)="HOME",UPPER($F21)="AWAY"),IFERROR(INDEX(Roster_Calcs!$L$2:$L$15,MATCH($B21,Roster_Calcs!$B$2:$B$15,0)),""),"")</f>
        <v/>
      </c>
      <c r="M21" s="33" t="str">
        <f>IF(OR(UPPER($F21)="HOME",UPPER($F21)="AWAY"),IFERROR(INDEX(Roster_Calcs!$M$2:$M$15,MATCH($B21,Roster_Calcs!$B$2:$B$15,0)),""),"")</f>
        <v/>
      </c>
      <c r="N21" s="71"/>
      <c r="O21" s="1"/>
      <c r="P21" s="1"/>
      <c r="Q21" s="1"/>
      <c r="R21" s="1"/>
      <c r="S21" s="1"/>
      <c r="T21" s="1"/>
      <c r="U21" s="1"/>
      <c r="V21" s="1"/>
      <c r="W21" s="1"/>
      <c r="X21" s="1"/>
      <c r="Y21" s="1"/>
      <c r="Z21" s="1"/>
      <c r="AA21" s="1"/>
    </row>
    <row r="22" spans="2:27" s="12" customFormat="1" ht="17.3" customHeight="1" x14ac:dyDescent="0.25">
      <c r="B22" s="21" t="s">
        <v>18</v>
      </c>
      <c r="C22" s="38"/>
      <c r="D22" s="14"/>
      <c r="E22" s="9"/>
      <c r="F22" s="9"/>
      <c r="G22" s="11"/>
      <c r="H22" s="33"/>
      <c r="I22" s="33"/>
      <c r="J22" s="33"/>
      <c r="K22" s="33"/>
      <c r="L22" s="33"/>
      <c r="M22" s="33"/>
      <c r="N22" s="71"/>
      <c r="O22" s="1"/>
      <c r="P22" s="1"/>
      <c r="Q22" s="1"/>
      <c r="R22" s="1"/>
      <c r="S22" s="1"/>
      <c r="T22" s="1"/>
      <c r="U22" s="1"/>
      <c r="V22" s="1"/>
      <c r="W22" s="1"/>
      <c r="X22" s="1"/>
      <c r="Y22" s="1"/>
      <c r="Z22" s="1"/>
      <c r="AA22" s="1"/>
    </row>
    <row r="23" spans="2:27" s="12" customFormat="1" ht="17.3" customHeight="1" x14ac:dyDescent="0.25">
      <c r="B23" s="21" t="s">
        <v>19</v>
      </c>
      <c r="C23" s="38"/>
      <c r="D23" s="14"/>
      <c r="E23" s="9"/>
      <c r="F23" s="9"/>
      <c r="G23" s="11"/>
      <c r="H23" s="33"/>
      <c r="I23" s="33"/>
      <c r="J23" s="33"/>
      <c r="K23" s="33"/>
      <c r="L23" s="33"/>
      <c r="M23" s="33"/>
      <c r="N23" s="71"/>
    </row>
    <row r="24" spans="2:27" s="12" customFormat="1" ht="13.55" x14ac:dyDescent="0.2">
      <c r="B24" s="23"/>
      <c r="C24" s="23"/>
      <c r="D24" s="24"/>
      <c r="E24" s="20"/>
      <c r="F24" s="20"/>
      <c r="G24" s="22"/>
      <c r="H24" s="37"/>
      <c r="I24" s="37"/>
      <c r="J24" s="37"/>
      <c r="K24" s="37"/>
      <c r="L24" s="37"/>
      <c r="M24" s="37"/>
      <c r="N24" s="75"/>
    </row>
    <row r="25" spans="2:27" x14ac:dyDescent="0.25">
      <c r="B25" s="25"/>
      <c r="C25" s="25"/>
      <c r="D25" s="26"/>
      <c r="E25" s="1"/>
      <c r="F25" s="1"/>
    </row>
    <row r="26" spans="2:27" s="32" customFormat="1" ht="28" customHeight="1" x14ac:dyDescent="0.25">
      <c r="B26" s="46" t="s">
        <v>20</v>
      </c>
      <c r="C26" s="46" t="s">
        <v>21</v>
      </c>
      <c r="D26" s="46" t="s">
        <v>22</v>
      </c>
      <c r="E26" s="46" t="s">
        <v>23</v>
      </c>
      <c r="F26" s="46" t="s">
        <v>24</v>
      </c>
      <c r="G26" s="46" t="s">
        <v>25</v>
      </c>
      <c r="H26" s="46" t="s">
        <v>26</v>
      </c>
      <c r="I26" s="46" t="s">
        <v>27</v>
      </c>
      <c r="J26" s="46" t="s">
        <v>28</v>
      </c>
      <c r="K26" s="46" t="s">
        <v>29</v>
      </c>
      <c r="L26" s="46" t="s">
        <v>30</v>
      </c>
      <c r="M26" s="46" t="s">
        <v>31</v>
      </c>
      <c r="N26" s="46" t="s">
        <v>32</v>
      </c>
      <c r="O26" s="46" t="s">
        <v>33</v>
      </c>
      <c r="P26" s="46" t="s">
        <v>34</v>
      </c>
      <c r="Q26" s="46" t="s">
        <v>35</v>
      </c>
      <c r="R26" s="46" t="s">
        <v>36</v>
      </c>
      <c r="S26" s="46" t="s">
        <v>37</v>
      </c>
      <c r="T26" s="46" t="s">
        <v>38</v>
      </c>
      <c r="U26" s="46" t="s">
        <v>39</v>
      </c>
      <c r="V26" s="46" t="s">
        <v>40</v>
      </c>
      <c r="W26" s="46" t="s">
        <v>41</v>
      </c>
      <c r="X26" s="46" t="s">
        <v>42</v>
      </c>
      <c r="Y26" s="46" t="s">
        <v>43</v>
      </c>
      <c r="Z26" s="46" t="s">
        <v>44</v>
      </c>
      <c r="AA26" s="46" t="s">
        <v>45</v>
      </c>
    </row>
    <row r="27" spans="2:27" x14ac:dyDescent="0.25">
      <c r="B27" s="80"/>
      <c r="C27" s="80"/>
      <c r="D27" s="80"/>
      <c r="E27" s="81" t="s">
        <v>111</v>
      </c>
      <c r="F27" s="81" t="s">
        <v>105</v>
      </c>
      <c r="G27" s="81"/>
      <c r="H27" s="81"/>
      <c r="I27" s="81" t="s">
        <v>100</v>
      </c>
      <c r="J27" s="81" t="s">
        <v>100</v>
      </c>
      <c r="K27" s="81" t="s">
        <v>100</v>
      </c>
      <c r="L27" s="82" t="s">
        <v>106</v>
      </c>
      <c r="M27" s="82" t="s">
        <v>101</v>
      </c>
      <c r="N27" s="82" t="s">
        <v>101</v>
      </c>
      <c r="O27" s="82" t="s">
        <v>101</v>
      </c>
      <c r="P27" s="82" t="s">
        <v>101</v>
      </c>
      <c r="Q27" s="82" t="s">
        <v>101</v>
      </c>
      <c r="R27" s="82" t="s">
        <v>101</v>
      </c>
      <c r="S27" s="82" t="s">
        <v>101</v>
      </c>
      <c r="T27" s="82" t="s">
        <v>101</v>
      </c>
      <c r="U27" s="82" t="s">
        <v>101</v>
      </c>
      <c r="V27" s="82" t="s">
        <v>101</v>
      </c>
      <c r="W27" s="82" t="s">
        <v>101</v>
      </c>
      <c r="X27" s="82" t="s">
        <v>101</v>
      </c>
      <c r="Y27" s="82" t="s">
        <v>101</v>
      </c>
      <c r="Z27" s="82" t="s">
        <v>101</v>
      </c>
      <c r="AA27" s="82" t="s">
        <v>101</v>
      </c>
    </row>
    <row r="28" spans="2:27" x14ac:dyDescent="0.25">
      <c r="B28" s="80"/>
      <c r="C28" s="80"/>
      <c r="D28" s="80"/>
      <c r="E28" s="81" t="s">
        <v>111</v>
      </c>
      <c r="F28" s="81" t="s">
        <v>100</v>
      </c>
      <c r="G28" s="81"/>
      <c r="H28" s="81"/>
      <c r="I28" s="81" t="s">
        <v>100</v>
      </c>
      <c r="J28" s="81" t="s">
        <v>100</v>
      </c>
      <c r="K28" s="81" t="s">
        <v>100</v>
      </c>
      <c r="L28" s="82" t="s">
        <v>101</v>
      </c>
      <c r="M28" s="82" t="s">
        <v>101</v>
      </c>
      <c r="N28" s="82" t="s">
        <v>101</v>
      </c>
      <c r="O28" s="82" t="s">
        <v>101</v>
      </c>
      <c r="P28" s="82" t="s">
        <v>101</v>
      </c>
      <c r="Q28" s="82" t="s">
        <v>101</v>
      </c>
      <c r="R28" s="82" t="s">
        <v>101</v>
      </c>
      <c r="S28" s="82" t="s">
        <v>101</v>
      </c>
      <c r="T28" s="82" t="s">
        <v>101</v>
      </c>
      <c r="U28" s="82" t="s">
        <v>101</v>
      </c>
      <c r="V28" s="82" t="s">
        <v>101</v>
      </c>
      <c r="W28" s="82" t="s">
        <v>101</v>
      </c>
      <c r="X28" s="82" t="s">
        <v>101</v>
      </c>
      <c r="Y28" s="82" t="s">
        <v>101</v>
      </c>
      <c r="Z28" s="82" t="s">
        <v>101</v>
      </c>
      <c r="AA28" s="82" t="s">
        <v>101</v>
      </c>
    </row>
    <row r="29" spans="2:27" x14ac:dyDescent="0.25">
      <c r="B29" s="80"/>
      <c r="C29" s="80"/>
      <c r="D29" s="80"/>
      <c r="E29" s="81" t="s">
        <v>111</v>
      </c>
      <c r="F29" s="81" t="s">
        <v>105</v>
      </c>
      <c r="G29" s="81"/>
      <c r="H29" s="81"/>
      <c r="I29" s="81" t="s">
        <v>100</v>
      </c>
      <c r="J29" s="81" t="s">
        <v>100</v>
      </c>
      <c r="K29" s="81" t="s">
        <v>100</v>
      </c>
      <c r="L29" s="82" t="s">
        <v>101</v>
      </c>
      <c r="M29" s="82" t="s">
        <v>106</v>
      </c>
      <c r="N29" s="82" t="s">
        <v>101</v>
      </c>
      <c r="O29" s="82" t="s">
        <v>101</v>
      </c>
      <c r="P29" s="82" t="s">
        <v>101</v>
      </c>
      <c r="Q29" s="82" t="s">
        <v>101</v>
      </c>
      <c r="R29" s="82" t="s">
        <v>101</v>
      </c>
      <c r="S29" s="82" t="s">
        <v>101</v>
      </c>
      <c r="T29" s="82" t="s">
        <v>101</v>
      </c>
      <c r="U29" s="82" t="s">
        <v>101</v>
      </c>
      <c r="V29" s="82" t="s">
        <v>101</v>
      </c>
      <c r="W29" s="82" t="s">
        <v>101</v>
      </c>
      <c r="X29" s="82" t="s">
        <v>101</v>
      </c>
      <c r="Y29" s="82" t="s">
        <v>101</v>
      </c>
      <c r="Z29" s="82" t="s">
        <v>101</v>
      </c>
      <c r="AA29" s="82" t="s">
        <v>101</v>
      </c>
    </row>
    <row r="30" spans="2:27" x14ac:dyDescent="0.25">
      <c r="B30" s="80"/>
      <c r="C30" s="80"/>
      <c r="D30" s="80"/>
      <c r="E30" s="81" t="s">
        <v>111</v>
      </c>
      <c r="F30" s="81" t="s">
        <v>100</v>
      </c>
      <c r="G30" s="81"/>
      <c r="H30" s="81"/>
      <c r="I30" s="81" t="s">
        <v>100</v>
      </c>
      <c r="J30" s="81" t="s">
        <v>100</v>
      </c>
      <c r="K30" s="81" t="s">
        <v>100</v>
      </c>
      <c r="L30" s="82" t="s">
        <v>101</v>
      </c>
      <c r="M30" s="82" t="s">
        <v>101</v>
      </c>
      <c r="N30" s="82" t="s">
        <v>101</v>
      </c>
      <c r="O30" s="82" t="s">
        <v>101</v>
      </c>
      <c r="P30" s="82" t="s">
        <v>101</v>
      </c>
      <c r="Q30" s="82" t="s">
        <v>101</v>
      </c>
      <c r="R30" s="82" t="s">
        <v>101</v>
      </c>
      <c r="S30" s="82" t="s">
        <v>101</v>
      </c>
      <c r="T30" s="82" t="s">
        <v>101</v>
      </c>
      <c r="U30" s="82" t="s">
        <v>101</v>
      </c>
      <c r="V30" s="82" t="s">
        <v>101</v>
      </c>
      <c r="W30" s="82" t="s">
        <v>101</v>
      </c>
      <c r="X30" s="82" t="s">
        <v>101</v>
      </c>
      <c r="Y30" s="82" t="s">
        <v>101</v>
      </c>
      <c r="Z30" s="82" t="s">
        <v>101</v>
      </c>
      <c r="AA30" s="82" t="s">
        <v>101</v>
      </c>
    </row>
    <row r="31" spans="2:27" x14ac:dyDescent="0.25">
      <c r="B31" s="80"/>
      <c r="C31" s="80"/>
      <c r="D31" s="80"/>
      <c r="E31" s="81" t="s">
        <v>111</v>
      </c>
      <c r="F31" s="81" t="s">
        <v>100</v>
      </c>
      <c r="G31" s="81"/>
      <c r="H31" s="81"/>
      <c r="I31" s="81" t="s">
        <v>100</v>
      </c>
      <c r="J31" s="81" t="s">
        <v>100</v>
      </c>
      <c r="K31" s="81" t="s">
        <v>100</v>
      </c>
      <c r="L31" s="82" t="s">
        <v>101</v>
      </c>
      <c r="M31" s="82" t="s">
        <v>101</v>
      </c>
      <c r="N31" s="82" t="s">
        <v>101</v>
      </c>
      <c r="O31" s="82" t="s">
        <v>101</v>
      </c>
      <c r="P31" s="82" t="s">
        <v>101</v>
      </c>
      <c r="Q31" s="82" t="s">
        <v>101</v>
      </c>
      <c r="R31" s="82" t="s">
        <v>101</v>
      </c>
      <c r="S31" s="82" t="s">
        <v>101</v>
      </c>
      <c r="T31" s="82" t="s">
        <v>101</v>
      </c>
      <c r="U31" s="82" t="s">
        <v>101</v>
      </c>
      <c r="V31" s="82" t="s">
        <v>101</v>
      </c>
      <c r="W31" s="82" t="s">
        <v>101</v>
      </c>
      <c r="X31" s="82" t="s">
        <v>101</v>
      </c>
      <c r="Y31" s="82" t="s">
        <v>101</v>
      </c>
      <c r="Z31" s="82" t="s">
        <v>101</v>
      </c>
      <c r="AA31" s="82" t="s">
        <v>101</v>
      </c>
    </row>
    <row r="32" spans="2:27" x14ac:dyDescent="0.25">
      <c r="B32" s="80"/>
      <c r="C32" s="80"/>
      <c r="D32" s="80"/>
      <c r="E32" s="81" t="s">
        <v>111</v>
      </c>
      <c r="F32" s="81" t="s">
        <v>100</v>
      </c>
      <c r="G32" s="81"/>
      <c r="H32" s="81"/>
      <c r="I32" s="81" t="s">
        <v>100</v>
      </c>
      <c r="J32" s="81" t="s">
        <v>100</v>
      </c>
      <c r="K32" s="81" t="s">
        <v>100</v>
      </c>
      <c r="L32" s="82" t="s">
        <v>101</v>
      </c>
      <c r="M32" s="82" t="s">
        <v>101</v>
      </c>
      <c r="N32" s="82" t="s">
        <v>101</v>
      </c>
      <c r="O32" s="82" t="s">
        <v>101</v>
      </c>
      <c r="P32" s="82" t="s">
        <v>101</v>
      </c>
      <c r="Q32" s="82" t="s">
        <v>101</v>
      </c>
      <c r="R32" s="82" t="s">
        <v>101</v>
      </c>
      <c r="S32" s="82" t="s">
        <v>101</v>
      </c>
      <c r="T32" s="82" t="s">
        <v>101</v>
      </c>
      <c r="U32" s="82" t="s">
        <v>101</v>
      </c>
      <c r="V32" s="82" t="s">
        <v>101</v>
      </c>
      <c r="W32" s="82" t="s">
        <v>101</v>
      </c>
      <c r="X32" s="82" t="s">
        <v>101</v>
      </c>
      <c r="Y32" s="82" t="s">
        <v>101</v>
      </c>
      <c r="Z32" s="82" t="s">
        <v>101</v>
      </c>
      <c r="AA32" s="82" t="s">
        <v>101</v>
      </c>
    </row>
    <row r="33" spans="2:27" x14ac:dyDescent="0.25">
      <c r="B33" s="80"/>
      <c r="C33" s="80"/>
      <c r="D33" s="80"/>
      <c r="E33" s="81" t="s">
        <v>111</v>
      </c>
      <c r="F33" s="81" t="s">
        <v>100</v>
      </c>
      <c r="G33" s="81"/>
      <c r="H33" s="81"/>
      <c r="I33" s="81" t="s">
        <v>100</v>
      </c>
      <c r="J33" s="81" t="s">
        <v>100</v>
      </c>
      <c r="K33" s="81" t="s">
        <v>100</v>
      </c>
      <c r="L33" s="82" t="s">
        <v>101</v>
      </c>
      <c r="M33" s="82" t="s">
        <v>101</v>
      </c>
      <c r="N33" s="82" t="s">
        <v>101</v>
      </c>
      <c r="O33" s="82" t="s">
        <v>101</v>
      </c>
      <c r="P33" s="82" t="s">
        <v>101</v>
      </c>
      <c r="Q33" s="82" t="s">
        <v>101</v>
      </c>
      <c r="R33" s="82" t="s">
        <v>101</v>
      </c>
      <c r="S33" s="82" t="s">
        <v>101</v>
      </c>
      <c r="T33" s="82" t="s">
        <v>101</v>
      </c>
      <c r="U33" s="82" t="s">
        <v>101</v>
      </c>
      <c r="V33" s="82" t="s">
        <v>101</v>
      </c>
      <c r="W33" s="82" t="s">
        <v>101</v>
      </c>
      <c r="X33" s="82" t="s">
        <v>101</v>
      </c>
      <c r="Y33" s="82" t="s">
        <v>101</v>
      </c>
      <c r="Z33" s="82" t="s">
        <v>101</v>
      </c>
      <c r="AA33" s="82" t="s">
        <v>101</v>
      </c>
    </row>
    <row r="34" spans="2:27" x14ac:dyDescent="0.25">
      <c r="B34" s="80"/>
      <c r="C34" s="80"/>
      <c r="D34" s="80"/>
      <c r="E34" s="81" t="s">
        <v>111</v>
      </c>
      <c r="F34" s="81" t="s">
        <v>100</v>
      </c>
      <c r="G34" s="81"/>
      <c r="H34" s="81"/>
      <c r="I34" s="81" t="s">
        <v>100</v>
      </c>
      <c r="J34" s="81" t="s">
        <v>100</v>
      </c>
      <c r="K34" s="81" t="s">
        <v>100</v>
      </c>
      <c r="L34" s="82" t="s">
        <v>101</v>
      </c>
      <c r="M34" s="82" t="s">
        <v>101</v>
      </c>
      <c r="N34" s="82" t="s">
        <v>101</v>
      </c>
      <c r="O34" s="82" t="s">
        <v>101</v>
      </c>
      <c r="P34" s="82" t="s">
        <v>101</v>
      </c>
      <c r="Q34" s="82" t="s">
        <v>101</v>
      </c>
      <c r="R34" s="82" t="s">
        <v>101</v>
      </c>
      <c r="S34" s="82" t="s">
        <v>101</v>
      </c>
      <c r="T34" s="82" t="s">
        <v>101</v>
      </c>
      <c r="U34" s="82" t="s">
        <v>101</v>
      </c>
      <c r="V34" s="82" t="s">
        <v>101</v>
      </c>
      <c r="W34" s="82" t="s">
        <v>101</v>
      </c>
      <c r="X34" s="82" t="s">
        <v>101</v>
      </c>
      <c r="Y34" s="82" t="s">
        <v>101</v>
      </c>
      <c r="Z34" s="82" t="s">
        <v>101</v>
      </c>
      <c r="AA34" s="82" t="s">
        <v>101</v>
      </c>
    </row>
    <row r="35" spans="2:27" x14ac:dyDescent="0.25">
      <c r="B35" s="80"/>
      <c r="C35" s="80"/>
      <c r="D35" s="80"/>
      <c r="E35" s="81" t="s">
        <v>111</v>
      </c>
      <c r="F35" s="81" t="s">
        <v>100</v>
      </c>
      <c r="G35" s="81"/>
      <c r="H35" s="81"/>
      <c r="I35" s="81" t="s">
        <v>100</v>
      </c>
      <c r="J35" s="81" t="s">
        <v>100</v>
      </c>
      <c r="K35" s="81" t="s">
        <v>100</v>
      </c>
      <c r="L35" s="82" t="s">
        <v>101</v>
      </c>
      <c r="M35" s="82" t="s">
        <v>101</v>
      </c>
      <c r="N35" s="82" t="s">
        <v>101</v>
      </c>
      <c r="O35" s="82" t="s">
        <v>101</v>
      </c>
      <c r="P35" s="82" t="s">
        <v>101</v>
      </c>
      <c r="Q35" s="82" t="s">
        <v>101</v>
      </c>
      <c r="R35" s="82" t="s">
        <v>101</v>
      </c>
      <c r="S35" s="82" t="s">
        <v>101</v>
      </c>
      <c r="T35" s="82" t="s">
        <v>101</v>
      </c>
      <c r="U35" s="82" t="s">
        <v>101</v>
      </c>
      <c r="V35" s="82" t="s">
        <v>101</v>
      </c>
      <c r="W35" s="82" t="s">
        <v>101</v>
      </c>
      <c r="X35" s="82" t="s">
        <v>101</v>
      </c>
      <c r="Y35" s="82" t="s">
        <v>101</v>
      </c>
      <c r="Z35" s="82" t="s">
        <v>101</v>
      </c>
      <c r="AA35" s="82" t="s">
        <v>101</v>
      </c>
    </row>
    <row r="36" spans="2:27" x14ac:dyDescent="0.25">
      <c r="B36" s="80"/>
      <c r="C36" s="80"/>
      <c r="D36" s="80"/>
      <c r="E36" s="81" t="s">
        <v>111</v>
      </c>
      <c r="F36" s="81" t="s">
        <v>100</v>
      </c>
      <c r="G36" s="81"/>
      <c r="H36" s="81"/>
      <c r="I36" s="81" t="s">
        <v>100</v>
      </c>
      <c r="J36" s="81" t="s">
        <v>100</v>
      </c>
      <c r="K36" s="81" t="s">
        <v>100</v>
      </c>
      <c r="L36" s="82" t="s">
        <v>101</v>
      </c>
      <c r="M36" s="82" t="s">
        <v>101</v>
      </c>
      <c r="N36" s="82" t="s">
        <v>101</v>
      </c>
      <c r="O36" s="82" t="s">
        <v>101</v>
      </c>
      <c r="P36" s="82" t="s">
        <v>101</v>
      </c>
      <c r="Q36" s="82" t="s">
        <v>101</v>
      </c>
      <c r="R36" s="82" t="s">
        <v>101</v>
      </c>
      <c r="S36" s="82" t="s">
        <v>101</v>
      </c>
      <c r="T36" s="82" t="s">
        <v>101</v>
      </c>
      <c r="U36" s="82" t="s">
        <v>101</v>
      </c>
      <c r="V36" s="82" t="s">
        <v>101</v>
      </c>
      <c r="W36" s="82" t="s">
        <v>101</v>
      </c>
      <c r="X36" s="82" t="s">
        <v>101</v>
      </c>
      <c r="Y36" s="82" t="s">
        <v>101</v>
      </c>
      <c r="Z36" s="82" t="s">
        <v>101</v>
      </c>
      <c r="AA36" s="82" t="s">
        <v>101</v>
      </c>
    </row>
    <row r="37" spans="2:27" x14ac:dyDescent="0.25">
      <c r="B37" s="80"/>
      <c r="C37" s="80"/>
      <c r="D37" s="80"/>
      <c r="E37" s="81" t="s">
        <v>111</v>
      </c>
      <c r="F37" s="81" t="s">
        <v>100</v>
      </c>
      <c r="G37" s="81"/>
      <c r="H37" s="81"/>
      <c r="I37" s="81" t="s">
        <v>100</v>
      </c>
      <c r="J37" s="81" t="s">
        <v>100</v>
      </c>
      <c r="K37" s="81" t="s">
        <v>100</v>
      </c>
      <c r="L37" s="82" t="s">
        <v>101</v>
      </c>
      <c r="M37" s="82" t="s">
        <v>101</v>
      </c>
      <c r="N37" s="82" t="s">
        <v>101</v>
      </c>
      <c r="O37" s="82" t="s">
        <v>101</v>
      </c>
      <c r="P37" s="82" t="s">
        <v>101</v>
      </c>
      <c r="Q37" s="82" t="s">
        <v>101</v>
      </c>
      <c r="R37" s="82" t="s">
        <v>101</v>
      </c>
      <c r="S37" s="82" t="s">
        <v>101</v>
      </c>
      <c r="T37" s="82" t="s">
        <v>101</v>
      </c>
      <c r="U37" s="82" t="s">
        <v>101</v>
      </c>
      <c r="V37" s="82" t="s">
        <v>101</v>
      </c>
      <c r="W37" s="82" t="s">
        <v>101</v>
      </c>
      <c r="X37" s="82" t="s">
        <v>101</v>
      </c>
      <c r="Y37" s="82" t="s">
        <v>101</v>
      </c>
      <c r="Z37" s="82" t="s">
        <v>101</v>
      </c>
      <c r="AA37" s="82" t="s">
        <v>101</v>
      </c>
    </row>
    <row r="38" spans="2:27" x14ac:dyDescent="0.25">
      <c r="B38" s="80"/>
      <c r="C38" s="80"/>
      <c r="D38" s="80"/>
      <c r="E38" s="81" t="s">
        <v>111</v>
      </c>
      <c r="F38" s="81" t="s">
        <v>100</v>
      </c>
      <c r="G38" s="81"/>
      <c r="H38" s="81"/>
      <c r="I38" s="81" t="s">
        <v>100</v>
      </c>
      <c r="J38" s="81" t="s">
        <v>100</v>
      </c>
      <c r="K38" s="81" t="s">
        <v>100</v>
      </c>
      <c r="L38" s="82" t="s">
        <v>101</v>
      </c>
      <c r="M38" s="82" t="s">
        <v>101</v>
      </c>
      <c r="N38" s="82" t="s">
        <v>101</v>
      </c>
      <c r="O38" s="82" t="s">
        <v>101</v>
      </c>
      <c r="P38" s="82" t="s">
        <v>101</v>
      </c>
      <c r="Q38" s="82" t="s">
        <v>101</v>
      </c>
      <c r="R38" s="82" t="s">
        <v>101</v>
      </c>
      <c r="S38" s="82" t="s">
        <v>101</v>
      </c>
      <c r="T38" s="82" t="s">
        <v>101</v>
      </c>
      <c r="U38" s="82" t="s">
        <v>101</v>
      </c>
      <c r="V38" s="82" t="s">
        <v>101</v>
      </c>
      <c r="W38" s="82" t="s">
        <v>101</v>
      </c>
      <c r="X38" s="82" t="s">
        <v>101</v>
      </c>
      <c r="Y38" s="82" t="s">
        <v>101</v>
      </c>
      <c r="Z38" s="82" t="s">
        <v>101</v>
      </c>
      <c r="AA38" s="82" t="s">
        <v>101</v>
      </c>
    </row>
    <row r="39" spans="2:27" x14ac:dyDescent="0.25">
      <c r="B39" s="80"/>
      <c r="C39" s="80"/>
      <c r="D39" s="80"/>
      <c r="E39" s="81" t="s">
        <v>111</v>
      </c>
      <c r="F39" s="81" t="s">
        <v>100</v>
      </c>
      <c r="G39" s="81"/>
      <c r="H39" s="81"/>
      <c r="I39" s="81" t="s">
        <v>100</v>
      </c>
      <c r="J39" s="81" t="s">
        <v>100</v>
      </c>
      <c r="K39" s="81" t="s">
        <v>100</v>
      </c>
      <c r="L39" s="82" t="s">
        <v>101</v>
      </c>
      <c r="M39" s="82" t="s">
        <v>101</v>
      </c>
      <c r="N39" s="82" t="s">
        <v>101</v>
      </c>
      <c r="O39" s="82" t="s">
        <v>101</v>
      </c>
      <c r="P39" s="82" t="s">
        <v>101</v>
      </c>
      <c r="Q39" s="82" t="s">
        <v>101</v>
      </c>
      <c r="R39" s="82" t="s">
        <v>101</v>
      </c>
      <c r="S39" s="82" t="s">
        <v>101</v>
      </c>
      <c r="T39" s="82" t="s">
        <v>101</v>
      </c>
      <c r="U39" s="82" t="s">
        <v>101</v>
      </c>
      <c r="V39" s="82" t="s">
        <v>101</v>
      </c>
      <c r="W39" s="82" t="s">
        <v>101</v>
      </c>
      <c r="X39" s="82" t="s">
        <v>101</v>
      </c>
      <c r="Y39" s="82" t="s">
        <v>101</v>
      </c>
      <c r="Z39" s="82" t="s">
        <v>101</v>
      </c>
      <c r="AA39" s="82" t="s">
        <v>101</v>
      </c>
    </row>
    <row r="40" spans="2:27" x14ac:dyDescent="0.25">
      <c r="B40" s="80"/>
      <c r="C40" s="80"/>
      <c r="D40" s="80"/>
      <c r="E40" s="81" t="s">
        <v>111</v>
      </c>
      <c r="F40" s="81" t="s">
        <v>100</v>
      </c>
      <c r="G40" s="81"/>
      <c r="H40" s="81"/>
      <c r="I40" s="81" t="s">
        <v>100</v>
      </c>
      <c r="J40" s="81" t="s">
        <v>100</v>
      </c>
      <c r="K40" s="81" t="s">
        <v>100</v>
      </c>
      <c r="L40" s="82" t="s">
        <v>101</v>
      </c>
      <c r="M40" s="82" t="s">
        <v>101</v>
      </c>
      <c r="N40" s="82" t="s">
        <v>101</v>
      </c>
      <c r="O40" s="82" t="s">
        <v>101</v>
      </c>
      <c r="P40" s="82" t="s">
        <v>101</v>
      </c>
      <c r="Q40" s="82" t="s">
        <v>101</v>
      </c>
      <c r="R40" s="82" t="s">
        <v>101</v>
      </c>
      <c r="S40" s="82" t="s">
        <v>101</v>
      </c>
      <c r="T40" s="82" t="s">
        <v>101</v>
      </c>
      <c r="U40" s="82" t="s">
        <v>101</v>
      </c>
      <c r="V40" s="82" t="s">
        <v>101</v>
      </c>
      <c r="W40" s="82" t="s">
        <v>101</v>
      </c>
      <c r="X40" s="82" t="s">
        <v>101</v>
      </c>
      <c r="Y40" s="82" t="s">
        <v>101</v>
      </c>
      <c r="Z40" s="82" t="s">
        <v>101</v>
      </c>
      <c r="AA40" s="82" t="s">
        <v>101</v>
      </c>
    </row>
    <row r="41" spans="2:27" x14ac:dyDescent="0.25">
      <c r="B41" s="28"/>
      <c r="C41" s="30"/>
      <c r="D41" s="29"/>
      <c r="E41" s="29"/>
      <c r="F41" s="29"/>
      <c r="G41" s="29"/>
      <c r="H41" s="29"/>
      <c r="I41" s="29"/>
      <c r="J41" s="29"/>
      <c r="K41" s="29"/>
      <c r="L41" s="29"/>
      <c r="M41" s="29"/>
      <c r="N41" s="29"/>
      <c r="O41" s="29"/>
      <c r="P41" s="29"/>
      <c r="Q41" s="29"/>
      <c r="R41" s="29"/>
      <c r="S41" s="29"/>
      <c r="T41" s="29"/>
      <c r="U41" s="29"/>
      <c r="V41" s="29"/>
      <c r="W41" s="29"/>
      <c r="X41" s="29"/>
      <c r="Y41" s="29"/>
      <c r="Z41" s="29"/>
      <c r="AA41" s="29"/>
    </row>
    <row r="42" spans="2:27" ht="21.95" customHeight="1" x14ac:dyDescent="0.25">
      <c r="B42" s="53"/>
      <c r="C42" s="54"/>
      <c r="D42" s="54"/>
      <c r="E42" s="54"/>
      <c r="F42" s="54"/>
      <c r="G42" s="54"/>
      <c r="H42" s="54"/>
      <c r="I42" s="54"/>
      <c r="J42" s="54"/>
      <c r="K42" s="54"/>
      <c r="L42" s="54"/>
      <c r="M42" s="55"/>
    </row>
    <row r="43" spans="2:27" ht="21.95" customHeight="1" x14ac:dyDescent="0.25">
      <c r="B43" s="56"/>
      <c r="C43" s="57"/>
      <c r="D43" s="57"/>
      <c r="E43" s="57"/>
      <c r="F43" s="57"/>
      <c r="G43" s="57"/>
      <c r="H43" s="57"/>
      <c r="I43" s="57"/>
      <c r="J43" s="57"/>
      <c r="K43" s="57"/>
      <c r="L43" s="57"/>
      <c r="M43" s="58"/>
    </row>
    <row r="44" spans="2:27" ht="24.1" customHeight="1" x14ac:dyDescent="0.25">
      <c r="B44" s="56"/>
      <c r="C44" s="57"/>
      <c r="D44" s="61" t="s">
        <v>46</v>
      </c>
      <c r="E44" s="62">
        <v>1</v>
      </c>
      <c r="F44" s="57"/>
      <c r="G44" s="57"/>
      <c r="H44" s="57"/>
      <c r="I44" s="57"/>
      <c r="J44" s="57"/>
      <c r="K44" s="57"/>
      <c r="L44" s="57"/>
      <c r="M44" s="58"/>
    </row>
    <row r="45" spans="2:27" ht="21.95" customHeight="1" x14ac:dyDescent="0.25">
      <c r="B45" s="56"/>
      <c r="C45" s="57"/>
      <c r="D45" s="57"/>
      <c r="E45" s="57"/>
      <c r="F45" s="57"/>
      <c r="G45" s="57"/>
      <c r="H45" s="57"/>
      <c r="I45" s="57"/>
      <c r="J45" s="57"/>
      <c r="K45" s="57"/>
      <c r="L45" s="57"/>
      <c r="M45" s="58"/>
    </row>
    <row r="46" spans="2:27" ht="21.95" customHeight="1" x14ac:dyDescent="0.25">
      <c r="B46" s="56"/>
      <c r="C46" s="57"/>
      <c r="D46" s="57"/>
      <c r="E46" s="57"/>
      <c r="F46" s="57"/>
      <c r="G46" s="57"/>
      <c r="H46" s="57"/>
      <c r="I46" s="57"/>
      <c r="J46" s="57"/>
      <c r="K46" s="57"/>
      <c r="L46" s="57"/>
      <c r="M46" s="58"/>
    </row>
    <row r="47" spans="2:27" ht="21.95" customHeight="1" x14ac:dyDescent="0.25">
      <c r="B47" s="56"/>
      <c r="C47" s="57"/>
      <c r="D47" s="57"/>
      <c r="E47" s="57"/>
      <c r="F47" s="57"/>
      <c r="G47" s="57"/>
      <c r="H47" s="57"/>
      <c r="I47" s="57"/>
      <c r="J47" s="57"/>
      <c r="K47" s="57"/>
      <c r="L47" s="57"/>
      <c r="M47" s="58"/>
    </row>
    <row r="48" spans="2:27" ht="21.95" customHeight="1" x14ac:dyDescent="0.25">
      <c r="B48" s="56"/>
      <c r="C48" s="57"/>
      <c r="D48" s="57"/>
      <c r="E48" s="57"/>
      <c r="F48" s="57"/>
      <c r="G48" s="57"/>
      <c r="H48" s="57"/>
      <c r="I48" s="57"/>
      <c r="J48" s="57"/>
      <c r="K48" s="57"/>
      <c r="L48" s="57"/>
      <c r="M48" s="58"/>
    </row>
    <row r="49" spans="1:13" ht="24.1" customHeight="1" x14ac:dyDescent="0.25">
      <c r="B49" s="85" t="s">
        <v>47</v>
      </c>
      <c r="C49" s="85"/>
      <c r="D49" s="57"/>
      <c r="E49" s="86" t="s">
        <v>48</v>
      </c>
      <c r="F49" s="86"/>
      <c r="G49" s="57"/>
      <c r="H49" s="57"/>
      <c r="I49" s="57"/>
      <c r="J49" s="57"/>
      <c r="K49" s="57"/>
      <c r="L49" s="57"/>
      <c r="M49" s="58"/>
    </row>
    <row r="50" spans="1:13" ht="21.95" customHeight="1" x14ac:dyDescent="0.25">
      <c r="B50" s="63" t="s">
        <v>49</v>
      </c>
      <c r="C50" s="64" t="str">
        <f>IFERROR($B$2,"")</f>
        <v>TEAM NAME</v>
      </c>
      <c r="D50" s="57"/>
      <c r="E50" s="67" t="s">
        <v>49</v>
      </c>
      <c r="F50" s="68"/>
      <c r="G50" s="57"/>
      <c r="H50" s="57"/>
      <c r="I50" s="57"/>
      <c r="J50" s="57"/>
      <c r="K50" s="57"/>
      <c r="L50" s="57"/>
      <c r="M50" s="58"/>
    </row>
    <row r="51" spans="1:13" ht="21.95" customHeight="1" x14ac:dyDescent="0.25">
      <c r="B51" s="63" t="s">
        <v>50</v>
      </c>
      <c r="C51" s="64">
        <f>IFERROR($E$44,"")</f>
        <v>1</v>
      </c>
      <c r="D51" s="57"/>
      <c r="E51" s="67" t="s">
        <v>50</v>
      </c>
      <c r="F51" s="68"/>
      <c r="G51" s="57"/>
      <c r="H51" s="57"/>
      <c r="I51" s="57"/>
      <c r="J51" s="57"/>
      <c r="K51" s="57"/>
      <c r="L51" s="57"/>
      <c r="M51" s="58"/>
    </row>
    <row r="52" spans="1:13" ht="21.95" customHeight="1" x14ac:dyDescent="0.25">
      <c r="B52" s="63" t="s">
        <v>51</v>
      </c>
      <c r="C52" s="65">
        <f>IFERROR(INDEX($C$6:$C$23,MATCH($E$44,$B$6:$B$23,0)),"")</f>
        <v>0</v>
      </c>
      <c r="D52" s="57"/>
      <c r="E52" s="67" t="s">
        <v>51</v>
      </c>
      <c r="F52" s="68"/>
      <c r="G52" s="57"/>
      <c r="H52" s="57"/>
      <c r="I52" s="57"/>
      <c r="J52" s="57"/>
      <c r="K52" s="57"/>
      <c r="L52" s="57"/>
      <c r="M52" s="58"/>
    </row>
    <row r="53" spans="1:13" ht="21.95" customHeight="1" x14ac:dyDescent="0.25">
      <c r="B53" s="63" t="s">
        <v>52</v>
      </c>
      <c r="C53" s="64">
        <f>IFERROR(INDEX($G$6:$G$23,MATCH($E$44,$B$6:$B$23,0)),"")</f>
        <v>0</v>
      </c>
      <c r="D53" s="57"/>
      <c r="E53" s="67" t="s">
        <v>52</v>
      </c>
      <c r="F53" s="68"/>
      <c r="G53" s="57"/>
      <c r="H53" s="57"/>
      <c r="I53" s="57"/>
      <c r="J53" s="57"/>
      <c r="K53" s="57"/>
      <c r="L53" s="57"/>
      <c r="M53" s="58"/>
    </row>
    <row r="54" spans="1:13" ht="21.95" customHeight="1" x14ac:dyDescent="0.25">
      <c r="B54" s="63" t="s">
        <v>53</v>
      </c>
      <c r="C54" s="64">
        <f>IFERROR(IF(IFERROR(INDEX($E$6:$E$23,MATCH($E$44,$B$6:$B$23,0)),"")&lt;&gt;"",IFERROR(INDEX($E$6:$E$23,MATCH($E$44,$B$6:$B$23,0)),""),IFERROR(INDEX($F$6:$F$23,MATCH($E$44,$B$6:$B$23,0)),"")),"")</f>
        <v>0</v>
      </c>
      <c r="D54" s="57"/>
      <c r="E54" s="67" t="s">
        <v>53</v>
      </c>
      <c r="F54" s="68"/>
      <c r="G54" s="57"/>
      <c r="H54" s="57"/>
      <c r="I54" s="57"/>
      <c r="J54" s="57"/>
      <c r="K54" s="57"/>
      <c r="L54" s="57"/>
      <c r="M54" s="58"/>
    </row>
    <row r="55" spans="1:13" ht="21.95" customHeight="1" x14ac:dyDescent="0.25">
      <c r="B55" s="63" t="s">
        <v>54</v>
      </c>
      <c r="C55" s="64" t="str">
        <f>IF($F$55&lt;&gt;"",$F$55,IFERROR(INDEX($I$6:$I$23,MATCH($E$44,$B$6:$B$23,0)),""))</f>
        <v/>
      </c>
      <c r="D55" s="57"/>
      <c r="E55" s="67" t="s">
        <v>54</v>
      </c>
      <c r="F55" s="69"/>
      <c r="G55" s="57"/>
      <c r="H55" s="57"/>
      <c r="I55" s="57"/>
      <c r="J55" s="57"/>
      <c r="K55" s="57"/>
      <c r="L55" s="57"/>
      <c r="M55" s="58"/>
    </row>
    <row r="56" spans="1:13" ht="21.95" customHeight="1" x14ac:dyDescent="0.25">
      <c r="B56" s="63" t="s">
        <v>55</v>
      </c>
      <c r="C56" s="64" t="str">
        <f>IF($F$56&lt;&gt;"",$F$56,IFERROR(INDEX($J$6:$J$23,MATCH($E$44,$B$6:$B$23,0)),""))</f>
        <v/>
      </c>
      <c r="D56" s="57"/>
      <c r="E56" s="67" t="s">
        <v>55</v>
      </c>
      <c r="F56" s="69"/>
      <c r="G56" s="57"/>
      <c r="H56" s="57"/>
      <c r="I56" s="57"/>
      <c r="J56" s="57"/>
      <c r="K56" s="57"/>
      <c r="L56" s="57"/>
      <c r="M56" s="58"/>
    </row>
    <row r="57" spans="1:13" ht="21.95" customHeight="1" x14ac:dyDescent="0.25">
      <c r="B57" s="63" t="s">
        <v>56</v>
      </c>
      <c r="C57" s="64" t="str">
        <f>IF($F$57&lt;&gt;"",$F$57,IFERROR(INDEX($H$6:$H$23,MATCH($E$44,$B$6:$B$23,0)),""))</f>
        <v/>
      </c>
      <c r="D57" s="57"/>
      <c r="E57" s="67" t="s">
        <v>56</v>
      </c>
      <c r="F57" s="69"/>
      <c r="G57" s="57"/>
      <c r="H57" s="57"/>
      <c r="I57" s="57"/>
      <c r="J57" s="57"/>
      <c r="K57" s="57"/>
      <c r="L57" s="57"/>
      <c r="M57" s="58"/>
    </row>
    <row r="58" spans="1:13" ht="21.95" customHeight="1" x14ac:dyDescent="0.25">
      <c r="B58" s="63" t="s">
        <v>57</v>
      </c>
      <c r="C58" s="64" t="str">
        <f>IF($F$58&lt;&gt;"",$F$58,IFERROR(INDEX($K$6:$K$23,MATCH($E$44,$B$6:$B$23,0)),""))</f>
        <v/>
      </c>
      <c r="D58" s="57"/>
      <c r="E58" s="67" t="s">
        <v>57</v>
      </c>
      <c r="F58" s="69"/>
      <c r="G58" s="57"/>
      <c r="H58" s="57"/>
      <c r="I58" s="57"/>
      <c r="J58" s="57"/>
      <c r="K58" s="57"/>
      <c r="L58" s="57"/>
      <c r="M58" s="58"/>
    </row>
    <row r="59" spans="1:13" ht="21.95" customHeight="1" x14ac:dyDescent="0.25">
      <c r="B59" s="63" t="s">
        <v>58</v>
      </c>
      <c r="C59" s="64" t="str">
        <f>IF($F$59&lt;&gt;"",$F$59,IFERROR(INDEX($L$6:$L$23,MATCH($E$44,$B$6:$B$23,0)),""))</f>
        <v/>
      </c>
      <c r="D59" s="57"/>
      <c r="E59" s="67" t="s">
        <v>58</v>
      </c>
      <c r="F59" s="69"/>
      <c r="G59" s="57"/>
      <c r="H59" s="57"/>
      <c r="I59" s="57"/>
      <c r="J59" s="57"/>
      <c r="K59" s="57"/>
      <c r="L59" s="57"/>
      <c r="M59" s="58"/>
    </row>
    <row r="60" spans="1:13" ht="21.95" customHeight="1" x14ac:dyDescent="0.25">
      <c r="B60" s="63" t="s">
        <v>59</v>
      </c>
      <c r="C60" s="64" t="str">
        <f>IF($F$60&lt;&gt;"",$F$60,IFERROR(INDEX($M$6:$M$23,MATCH($E$44,$B$6:$B$23,0)),""))</f>
        <v/>
      </c>
      <c r="D60" s="57"/>
      <c r="E60" s="67" t="s">
        <v>59</v>
      </c>
      <c r="F60" s="69"/>
      <c r="G60" s="57"/>
      <c r="H60" s="57"/>
      <c r="I60" s="57"/>
      <c r="J60" s="57"/>
      <c r="K60" s="57"/>
      <c r="L60" s="57"/>
      <c r="M60" s="58"/>
    </row>
    <row r="61" spans="1:13" ht="21.95" customHeight="1" x14ac:dyDescent="0.25">
      <c r="B61" s="63" t="s">
        <v>60</v>
      </c>
      <c r="C61" s="66">
        <f>IF($F$61&lt;&gt;"",$F$61,IFERROR(INDEX($N$6:$N$23,MATCH($E$44,$B$6:$B$23,0)),""))</f>
        <v>0</v>
      </c>
      <c r="D61" s="59"/>
      <c r="E61" s="63" t="s">
        <v>60</v>
      </c>
      <c r="F61" s="70"/>
      <c r="G61" s="59"/>
      <c r="H61" s="59"/>
      <c r="I61" s="59"/>
      <c r="J61" s="59"/>
      <c r="K61" s="59"/>
      <c r="L61" s="59"/>
      <c r="M61" s="60"/>
    </row>
    <row r="62" spans="1:13" x14ac:dyDescent="0.25">
      <c r="A62"/>
      <c r="B62"/>
      <c r="C62"/>
      <c r="D62"/>
      <c r="E62"/>
      <c r="F62"/>
      <c r="G62"/>
    </row>
    <row r="63" spans="1:13" x14ac:dyDescent="0.25">
      <c r="A63"/>
      <c r="B63"/>
      <c r="C63"/>
      <c r="D63"/>
      <c r="E63"/>
      <c r="F63"/>
      <c r="G63"/>
    </row>
    <row r="64" spans="1:13" x14ac:dyDescent="0.25">
      <c r="A64"/>
      <c r="B64"/>
      <c r="C64"/>
      <c r="D64"/>
      <c r="E64"/>
      <c r="F64"/>
      <c r="G64"/>
    </row>
  </sheetData>
  <mergeCells count="5">
    <mergeCell ref="B1:N1"/>
    <mergeCell ref="B2:N2"/>
    <mergeCell ref="B3:N3"/>
    <mergeCell ref="B49:C49"/>
    <mergeCell ref="E49:F49"/>
  </mergeCells>
  <conditionalFormatting sqref="B6:N23">
    <cfRule type="expression" dxfId="1" priority="2">
      <formula>$F6="Bye"</formula>
    </cfRule>
  </conditionalFormatting>
  <conditionalFormatting sqref="H6:M23">
    <cfRule type="containsText" dxfId="0" priority="1" operator="containsText" text="UNASSIGNED"/>
  </conditionalFormatting>
  <dataValidations count="7">
    <dataValidation type="list" sqref="I27:K40 F27:F40" xr:uid="{00000000-0002-0000-0000-000000000000}">
      <formula1>"Yes,No"</formula1>
    </dataValidation>
    <dataValidation type="list" sqref="F6:F14 F16:F19 F21:F23" xr:uid="{00000000-0002-0000-0000-000001000000}">
      <formula1>"Home,Away,Bye"</formula1>
    </dataValidation>
    <dataValidation type="list" sqref="E27:E40" xr:uid="{00000000-0002-0000-0000-000002000000}">
      <formula1>"Electronic,Paper,Both,Neither"</formula1>
    </dataValidation>
    <dataValidation type="list" sqref="G27:G40" xr:uid="{00000000-0002-0000-0000-000003000000}">
      <formula1>"Coach,Assistant Coach"</formula1>
    </dataValidation>
    <dataValidation type="list" sqref="H27:H40" xr:uid="{00000000-0002-0000-0000-000004000000}">
      <formula1>"Manager,Backup Manager"</formula1>
    </dataValidation>
    <dataValidation type="list" sqref="L27:AA40" xr:uid="{00000000-0002-0000-0000-000005000000}">
      <formula1>"Available,Unavailable"</formula1>
    </dataValidation>
    <dataValidation type="list" sqref="H22:M23 F55:F60" xr:uid="{00000000-0002-0000-0000-000006000000}">
      <formula1>$C$27:$C$40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17"/>
  <sheetViews>
    <sheetView showGridLines="0" workbookViewId="0">
      <pane ySplit="1" topLeftCell="A638" activePane="bottomLeft" state="frozen"/>
      <selection pane="bottomLeft" activeCell="N651" sqref="N651"/>
    </sheetView>
  </sheetViews>
  <sheetFormatPr defaultRowHeight="12.85" x14ac:dyDescent="0.2"/>
  <cols>
    <col min="1" max="16" width="13" customWidth="1"/>
    <col min="17" max="17" width="11.375" customWidth="1"/>
    <col min="18" max="18" width="10.625" customWidth="1"/>
    <col min="20" max="26" width="13" customWidth="1"/>
  </cols>
  <sheetData>
    <row r="1" spans="1:26" ht="38.5" x14ac:dyDescent="0.2">
      <c r="A1" s="49" t="s">
        <v>61</v>
      </c>
      <c r="B1" s="49" t="s">
        <v>50</v>
      </c>
      <c r="C1" s="49" t="s">
        <v>62</v>
      </c>
      <c r="D1" s="49" t="s">
        <v>63</v>
      </c>
      <c r="E1" s="49" t="s">
        <v>64</v>
      </c>
      <c r="F1" s="49" t="s">
        <v>65</v>
      </c>
      <c r="G1" s="49" t="s">
        <v>66</v>
      </c>
      <c r="H1" s="49" t="s">
        <v>54</v>
      </c>
      <c r="I1" s="49" t="s">
        <v>55</v>
      </c>
      <c r="J1" s="49" t="s">
        <v>67</v>
      </c>
      <c r="K1" s="49" t="s">
        <v>57</v>
      </c>
      <c r="L1" s="49" t="s">
        <v>58</v>
      </c>
      <c r="M1" s="49" t="s">
        <v>59</v>
      </c>
      <c r="N1" s="49" t="s">
        <v>68</v>
      </c>
      <c r="O1" s="49" t="s">
        <v>69</v>
      </c>
      <c r="P1" s="49" t="s">
        <v>70</v>
      </c>
      <c r="Q1" s="49" t="s">
        <v>71</v>
      </c>
      <c r="R1" s="49" t="s">
        <v>72</v>
      </c>
      <c r="S1" s="41"/>
      <c r="T1" s="51" t="s">
        <v>73</v>
      </c>
      <c r="U1" s="51"/>
      <c r="V1" s="51"/>
      <c r="W1" s="51"/>
      <c r="X1" s="51"/>
      <c r="Y1" s="51"/>
      <c r="Z1" s="51"/>
    </row>
    <row r="2" spans="1:26" x14ac:dyDescent="0.2">
      <c r="A2" s="43">
        <v>1</v>
      </c>
      <c r="B2" s="43">
        <v>1</v>
      </c>
      <c r="C2" s="43">
        <v>6</v>
      </c>
      <c r="D2" s="43">
        <v>1</v>
      </c>
      <c r="E2" s="43" t="str">
        <f>IF(Fixtures_Rosters!$F$6="","",Fixtures_Rosters!$F$6)</f>
        <v/>
      </c>
      <c r="F2" s="43" t="b">
        <f t="shared" ref="F2:F15" si="0">OR(UPPER($E2)="HOME",UPPER($E2)="AWAY")</f>
        <v>0</v>
      </c>
      <c r="G2" s="43" t="str">
        <f t="shared" ref="G2:G15" si="1">IF(NOT($F2),"",IF(UPPER($E2)="HOME","Electronic","Paper"))</f>
        <v/>
      </c>
      <c r="H2" s="43" t="str">
        <f>IF(NOT($F2),"",IF($O2="",IF($P2="","UNASSIGNED",IF(AND(LEN(INDEX(Fixtures_Rosters!$C$27:$C$40,$P2)&amp;"")&gt;0,INDEX(Fixtures_Rosters!$L$27:$AA$40,$P2,$D2)="Available"),INDEX(Fixtures_Rosters!$C$27:$C$40,$P2),"UNASSIGNED")),IF(AND(LEN(INDEX(Fixtures_Rosters!$C$27:$C$40,$O2)&amp;"")&gt;0,INDEX(Fixtures_Rosters!$L$27:$AA$40,$O2,$D2)="Available"),INDEX(Fixtures_Rosters!$C$27:$C$40,$O2),IF($P2="","UNASSIGNED",IF(AND(LEN(INDEX(Fixtures_Rosters!$C$27:$C$40,$P2)&amp;"")&gt;0,INDEX(Fixtures_Rosters!$L$27:$AA$40,$P2,$D2)="Available"),INDEX(Fixtures_Rosters!$C$27:$C$40,$P2),"UNASSIGNED")))))</f>
        <v/>
      </c>
      <c r="I2" s="43" t="str">
        <f>IF(NOT($F2),"",IF($Q2="",IF($R2="","UNASSIGNED",IF(AND(LEN(INDEX(Fixtures_Rosters!$C$27:$C$40,$R2)&amp;"")&gt;0,INDEX(Fixtures_Rosters!$L$27:$AA$40,$R2,$D2)="Available"),INDEX(Fixtures_Rosters!$C$27:$C$40,$R2),"UNASSIGNED")),IF(AND(LEN(INDEX(Fixtures_Rosters!$C$27:$C$40,$Q2)&amp;"")&gt;0,INDEX(Fixtures_Rosters!$L$27:$AA$40,$Q2,$D2)="Available"),INDEX(Fixtures_Rosters!$C$27:$C$40,$Q2),IF($R2="","UNASSIGNED",IF(AND(LEN(INDEX(Fixtures_Rosters!$C$27:$C$40,$R2)&amp;"")&gt;0,INDEX(Fixtures_Rosters!$L$27:$AA$40,$R2,$D2)="Available"),INDEX(Fixtures_Rosters!$C$27:$C$40,$R2),"UNASSIGNED")))))</f>
        <v/>
      </c>
      <c r="J2" s="43" t="str">
        <f>IF(NOT($F2),"",IF(MIN($P$22:$P$35)&gt;=Validation_Lists!$I$2,"UNASSIGNED",INDEX($F$22:$F$35,MATCH(MIN($P$22:$P$35),$P$22:$P$35,0))))</f>
        <v/>
      </c>
      <c r="K2" s="43" t="str">
        <f>IF(NOT($F2),"",IF(MIN($P$36:$P$49)&gt;=Validation_Lists!$I$2,"UNASSIGNED",INDEX($F$36:$F$49,MATCH(MIN($P$36:$P$49),$P$36:$P$49,0))))</f>
        <v/>
      </c>
      <c r="L2" s="43" t="str">
        <f>IF(NOT($F2),"",IF(MIN($P$50:$P$63)&gt;=Validation_Lists!$I$2,"UNASSIGNED",INDEX($F$50:$F$63,MATCH(MIN($P$50:$P$63),$P$50:$P$63,0))))</f>
        <v/>
      </c>
      <c r="M2" s="43" t="str">
        <f>IF(OR(NOT($F2),UPPER($E2)&lt;&gt;"HOME"),"",IF(MIN($P$64:$P$77)&gt;=Validation_Lists!$I$2,"UNASSIGNED",INDEX($F$64:$F$77,MATCH(MIN($P$64:$P$77),$P$64:$P$77,0))))</f>
        <v/>
      </c>
      <c r="N2" s="43">
        <f t="shared" ref="N2:N15" si="2">IF($J2="",0,IF($J2="UNASSIGNED",0,1))+IF($K2="",0,IF($K2="UNASSIGNED",0,1))+IF($L2="",0,IF($L2="UNASSIGNED",0,1))+IF($M2="",0,IF($M2="UNASSIGNED",0,1))</f>
        <v>0</v>
      </c>
      <c r="O2" s="43" t="str">
        <f>IFERROR(MATCH("Coach",Fixtures_Rosters!$G$27:$G$40,0),"")</f>
        <v/>
      </c>
      <c r="P2" s="43" t="str">
        <f>IFERROR(MATCH("Assistant Coach",Fixtures_Rosters!$G$27:$G$40,0),"")</f>
        <v/>
      </c>
      <c r="Q2" s="43" t="str">
        <f>IFERROR(MATCH("Manager",Fixtures_Rosters!$H$27:$H$40,0),"")</f>
        <v/>
      </c>
      <c r="R2" s="43" t="str">
        <f>IFERROR(MATCH("Backup Manager",Fixtures_Rosters!$H$27:$H$40,0),IFERROR(MATCH("Backup",Fixtures_Rosters!$H$27:$H$40,0),""))</f>
        <v/>
      </c>
      <c r="T2" s="51" t="s">
        <v>21</v>
      </c>
      <c r="U2" s="51" t="s">
        <v>74</v>
      </c>
      <c r="V2" s="51" t="s">
        <v>56</v>
      </c>
      <c r="W2" s="51" t="s">
        <v>57</v>
      </c>
      <c r="X2" s="51" t="s">
        <v>58</v>
      </c>
      <c r="Y2" s="51" t="s">
        <v>75</v>
      </c>
      <c r="Z2" s="51" t="s">
        <v>76</v>
      </c>
    </row>
    <row r="3" spans="1:26" x14ac:dyDescent="0.2">
      <c r="A3" s="43">
        <v>2</v>
      </c>
      <c r="B3" s="43">
        <v>2</v>
      </c>
      <c r="C3" s="43">
        <v>7</v>
      </c>
      <c r="D3" s="43">
        <v>2</v>
      </c>
      <c r="E3" s="43" t="str">
        <f>IF(Fixtures_Rosters!$F$7="","",Fixtures_Rosters!$F$7)</f>
        <v/>
      </c>
      <c r="F3" s="43" t="b">
        <f t="shared" si="0"/>
        <v>0</v>
      </c>
      <c r="G3" s="43" t="str">
        <f t="shared" si="1"/>
        <v/>
      </c>
      <c r="H3" s="43" t="str">
        <f>IF(NOT($F3),"",IF($O3="",IF($P3="","UNASSIGNED",IF(AND(LEN(INDEX(Fixtures_Rosters!$C$27:$C$40,$P3)&amp;"")&gt;0,INDEX(Fixtures_Rosters!$L$27:$AA$40,$P3,$D3)="Available"),INDEX(Fixtures_Rosters!$C$27:$C$40,$P3),"UNASSIGNED")),IF(AND(LEN(INDEX(Fixtures_Rosters!$C$27:$C$40,$O3)&amp;"")&gt;0,INDEX(Fixtures_Rosters!$L$27:$AA$40,$O3,$D3)="Available"),INDEX(Fixtures_Rosters!$C$27:$C$40,$O3),IF($P3="","UNASSIGNED",IF(AND(LEN(INDEX(Fixtures_Rosters!$C$27:$C$40,$P3)&amp;"")&gt;0,INDEX(Fixtures_Rosters!$L$27:$AA$40,$P3,$D3)="Available"),INDEX(Fixtures_Rosters!$C$27:$C$40,$P3),"UNASSIGNED")))))</f>
        <v/>
      </c>
      <c r="I3" s="43" t="str">
        <f>IF(NOT($F3),"",IF($Q3="",IF($R3="","UNASSIGNED",IF(AND(LEN(INDEX(Fixtures_Rosters!$C$27:$C$40,$R3)&amp;"")&gt;0,INDEX(Fixtures_Rosters!$L$27:$AA$40,$R3,$D3)="Available"),INDEX(Fixtures_Rosters!$C$27:$C$40,$R3),"UNASSIGNED")),IF(AND(LEN(INDEX(Fixtures_Rosters!$C$27:$C$40,$Q3)&amp;"")&gt;0,INDEX(Fixtures_Rosters!$L$27:$AA$40,$Q3,$D3)="Available"),INDEX(Fixtures_Rosters!$C$27:$C$40,$Q3),IF($R3="","UNASSIGNED",IF(AND(LEN(INDEX(Fixtures_Rosters!$C$27:$C$40,$R3)&amp;"")&gt;0,INDEX(Fixtures_Rosters!$L$27:$AA$40,$R3,$D3)="Available"),INDEX(Fixtures_Rosters!$C$27:$C$40,$R3),"UNASSIGNED")))))</f>
        <v/>
      </c>
      <c r="J3" s="43" t="str">
        <f>IF(NOT($F3),"",IF(MIN($P$78:$P$91)&gt;=Validation_Lists!$I$2,"UNASSIGNED",INDEX($F$78:$F$91,MATCH(MIN($P$78:$P$91),$P$78:$P$91,0))))</f>
        <v/>
      </c>
      <c r="K3" s="43" t="str">
        <f>IF(NOT($F3),"",IF(MIN($P$92:$P$105)&gt;=Validation_Lists!$I$2,"UNASSIGNED",INDEX($F$92:$F$105,MATCH(MIN($P$92:$P$105),$P$92:$P$105,0))))</f>
        <v/>
      </c>
      <c r="L3" s="43" t="str">
        <f>IF(NOT($F3),"",IF(MIN($P$106:$P$119)&gt;=Validation_Lists!$I$2,"UNASSIGNED",INDEX($F$106:$F$119,MATCH(MIN($P$106:$P$119),$P$106:$P$119,0))))</f>
        <v/>
      </c>
      <c r="M3" s="43" t="str">
        <f>IF(OR(NOT($F3),UPPER($E3)&lt;&gt;"HOME"),"",IF(MIN($P$120:$P$133)&gt;=Validation_Lists!$I$2,"UNASSIGNED",INDEX($F$120:$F$133,MATCH(MIN($P$120:$P$133),$P$120:$P$133,0))))</f>
        <v/>
      </c>
      <c r="N3" s="43">
        <f t="shared" si="2"/>
        <v>0</v>
      </c>
      <c r="O3" s="43" t="str">
        <f>IFERROR(MATCH("Coach",Fixtures_Rosters!$G$27:$G$40,0),"")</f>
        <v/>
      </c>
      <c r="P3" s="43" t="str">
        <f>IFERROR(MATCH("Assistant Coach",Fixtures_Rosters!$G$27:$G$40,0),"")</f>
        <v/>
      </c>
      <c r="Q3" s="43" t="str">
        <f>IFERROR(MATCH("Manager",Fixtures_Rosters!$H$27:$H$40,0),"")</f>
        <v/>
      </c>
      <c r="R3" s="43" t="str">
        <f>IFERROR(MATCH("Backup Manager",Fixtures_Rosters!$H$27:$H$40,0),IFERROR(MATCH("Backup",Fixtures_Rosters!$H$27:$H$40,0),""))</f>
        <v/>
      </c>
      <c r="T3" s="45" t="str">
        <f>IF(Fixtures_Rosters!$C$27="","",Fixtures_Rosters!$C$27)</f>
        <v/>
      </c>
      <c r="U3" s="45" t="str">
        <f>IF($T3="","",IF(UPPER(Fixtures_Rosters!$F$27)="YES",COUNTIF($H$2:$I$15,$T3),0))</f>
        <v/>
      </c>
      <c r="V3" s="45" t="str">
        <f t="shared" ref="V3:V16" si="3">IF($T3="","",COUNTIF($J$2:$J$15,$T3))</f>
        <v/>
      </c>
      <c r="W3" s="45" t="str">
        <f t="shared" ref="W3:W16" si="4">IF($T3="","",COUNTIF($K$2:$K$15,$T3))</f>
        <v/>
      </c>
      <c r="X3" s="45" t="str">
        <f t="shared" ref="X3:X16" si="5">IF($T3="","",COUNTIF($L$2:$L$15,$T3))</f>
        <v/>
      </c>
      <c r="Y3" s="45" t="str">
        <f t="shared" ref="Y3:Y16" si="6">IF($T3="","",COUNTIF($M$2:$M$15,$T3))</f>
        <v/>
      </c>
      <c r="Z3" s="45" t="str">
        <f t="shared" ref="Z3:Z16" si="7">IF($T3="","",SUM($U3:$Y3))</f>
        <v/>
      </c>
    </row>
    <row r="4" spans="1:26" x14ac:dyDescent="0.2">
      <c r="A4" s="43">
        <v>3</v>
      </c>
      <c r="B4" s="43">
        <v>3</v>
      </c>
      <c r="C4" s="43">
        <v>8</v>
      </c>
      <c r="D4" s="43">
        <v>3</v>
      </c>
      <c r="E4" s="43" t="str">
        <f>IF(Fixtures_Rosters!$F$8="","",Fixtures_Rosters!$F$8)</f>
        <v/>
      </c>
      <c r="F4" s="43" t="b">
        <f t="shared" si="0"/>
        <v>0</v>
      </c>
      <c r="G4" s="43" t="str">
        <f t="shared" si="1"/>
        <v/>
      </c>
      <c r="H4" s="43" t="str">
        <f>IF(NOT($F4),"",IF($O4="",IF($P4="","UNASSIGNED",IF(AND(LEN(INDEX(Fixtures_Rosters!$C$27:$C$40,$P4)&amp;"")&gt;0,INDEX(Fixtures_Rosters!$L$27:$AA$40,$P4,$D4)="Available"),INDEX(Fixtures_Rosters!$C$27:$C$40,$P4),"UNASSIGNED")),IF(AND(LEN(INDEX(Fixtures_Rosters!$C$27:$C$40,$O4)&amp;"")&gt;0,INDEX(Fixtures_Rosters!$L$27:$AA$40,$O4,$D4)="Available"),INDEX(Fixtures_Rosters!$C$27:$C$40,$O4),IF($P4="","UNASSIGNED",IF(AND(LEN(INDEX(Fixtures_Rosters!$C$27:$C$40,$P4)&amp;"")&gt;0,INDEX(Fixtures_Rosters!$L$27:$AA$40,$P4,$D4)="Available"),INDEX(Fixtures_Rosters!$C$27:$C$40,$P4),"UNASSIGNED")))))</f>
        <v/>
      </c>
      <c r="I4" s="43" t="str">
        <f>IF(NOT($F4),"",IF($Q4="",IF($R4="","UNASSIGNED",IF(AND(LEN(INDEX(Fixtures_Rosters!$C$27:$C$40,$R4)&amp;"")&gt;0,INDEX(Fixtures_Rosters!$L$27:$AA$40,$R4,$D4)="Available"),INDEX(Fixtures_Rosters!$C$27:$C$40,$R4),"UNASSIGNED")),IF(AND(LEN(INDEX(Fixtures_Rosters!$C$27:$C$40,$Q4)&amp;"")&gt;0,INDEX(Fixtures_Rosters!$L$27:$AA$40,$Q4,$D4)="Available"),INDEX(Fixtures_Rosters!$C$27:$C$40,$Q4),IF($R4="","UNASSIGNED",IF(AND(LEN(INDEX(Fixtures_Rosters!$C$27:$C$40,$R4)&amp;"")&gt;0,INDEX(Fixtures_Rosters!$L$27:$AA$40,$R4,$D4)="Available"),INDEX(Fixtures_Rosters!$C$27:$C$40,$R4),"UNASSIGNED")))))</f>
        <v/>
      </c>
      <c r="J4" s="43" t="str">
        <f>IF(NOT($F4),"",IF(MIN($P$134:$P$147)&gt;=Validation_Lists!$I$2,"UNASSIGNED",INDEX($F$134:$F$147,MATCH(MIN($P$134:$P$147),$P$134:$P$147,0))))</f>
        <v/>
      </c>
      <c r="K4" s="43" t="str">
        <f>IF(NOT($F4),"",IF(MIN($P$148:$P$161)&gt;=Validation_Lists!$I$2,"UNASSIGNED",INDEX($F$148:$F$161,MATCH(MIN($P$148:$P$161),$P$148:$P$161,0))))</f>
        <v/>
      </c>
      <c r="L4" s="43" t="str">
        <f>IF(NOT($F4),"",IF(MIN($P$162:$P$175)&gt;=Validation_Lists!$I$2,"UNASSIGNED",INDEX($F$162:$F$175,MATCH(MIN($P$162:$P$175),$P$162:$P$175,0))))</f>
        <v/>
      </c>
      <c r="M4" s="43" t="str">
        <f>IF(OR(NOT($F4),UPPER($E4)&lt;&gt;"HOME"),"",IF(MIN($P$176:$P$189)&gt;=Validation_Lists!$I$2,"UNASSIGNED",INDEX($F$176:$F$189,MATCH(MIN($P$176:$P$189),$P$176:$P$189,0))))</f>
        <v/>
      </c>
      <c r="N4" s="43">
        <f t="shared" si="2"/>
        <v>0</v>
      </c>
      <c r="O4" s="43" t="str">
        <f>IFERROR(MATCH("Coach",Fixtures_Rosters!$G$27:$G$40,0),"")</f>
        <v/>
      </c>
      <c r="P4" s="43" t="str">
        <f>IFERROR(MATCH("Assistant Coach",Fixtures_Rosters!$G$27:$G$40,0),"")</f>
        <v/>
      </c>
      <c r="Q4" s="43" t="str">
        <f>IFERROR(MATCH("Manager",Fixtures_Rosters!$H$27:$H$40,0),"")</f>
        <v/>
      </c>
      <c r="R4" s="43" t="str">
        <f>IFERROR(MATCH("Backup Manager",Fixtures_Rosters!$H$27:$H$40,0),IFERROR(MATCH("Backup",Fixtures_Rosters!$H$27:$H$40,0),""))</f>
        <v/>
      </c>
      <c r="T4" s="45" t="str">
        <f>IF(Fixtures_Rosters!$C$28="","",Fixtures_Rosters!$C$28)</f>
        <v/>
      </c>
      <c r="U4" s="45" t="str">
        <f>IF($T4="","",IF(UPPER(Fixtures_Rosters!$F$28)="YES",COUNTIF($H$2:$I$15,$T4),0))</f>
        <v/>
      </c>
      <c r="V4" s="45" t="str">
        <f t="shared" si="3"/>
        <v/>
      </c>
      <c r="W4" s="45" t="str">
        <f t="shared" si="4"/>
        <v/>
      </c>
      <c r="X4" s="45" t="str">
        <f t="shared" si="5"/>
        <v/>
      </c>
      <c r="Y4" s="45" t="str">
        <f t="shared" si="6"/>
        <v/>
      </c>
      <c r="Z4" s="45" t="str">
        <f t="shared" si="7"/>
        <v/>
      </c>
    </row>
    <row r="5" spans="1:26" x14ac:dyDescent="0.2">
      <c r="A5" s="43">
        <v>4</v>
      </c>
      <c r="B5" s="43">
        <v>4</v>
      </c>
      <c r="C5" s="43">
        <v>9</v>
      </c>
      <c r="D5" s="43">
        <v>4</v>
      </c>
      <c r="E5" s="43" t="str">
        <f>IF(Fixtures_Rosters!$F$9="","",Fixtures_Rosters!$F$9)</f>
        <v/>
      </c>
      <c r="F5" s="43" t="b">
        <f t="shared" si="0"/>
        <v>0</v>
      </c>
      <c r="G5" s="43" t="str">
        <f t="shared" si="1"/>
        <v/>
      </c>
      <c r="H5" s="43" t="str">
        <f>IF(NOT($F5),"",IF($O5="",IF($P5="","UNASSIGNED",IF(AND(LEN(INDEX(Fixtures_Rosters!$C$27:$C$40,$P5)&amp;"")&gt;0,INDEX(Fixtures_Rosters!$L$27:$AA$40,$P5,$D5)="Available"),INDEX(Fixtures_Rosters!$C$27:$C$40,$P5),"UNASSIGNED")),IF(AND(LEN(INDEX(Fixtures_Rosters!$C$27:$C$40,$O5)&amp;"")&gt;0,INDEX(Fixtures_Rosters!$L$27:$AA$40,$O5,$D5)="Available"),INDEX(Fixtures_Rosters!$C$27:$C$40,$O5),IF($P5="","UNASSIGNED",IF(AND(LEN(INDEX(Fixtures_Rosters!$C$27:$C$40,$P5)&amp;"")&gt;0,INDEX(Fixtures_Rosters!$L$27:$AA$40,$P5,$D5)="Available"),INDEX(Fixtures_Rosters!$C$27:$C$40,$P5),"UNASSIGNED")))))</f>
        <v/>
      </c>
      <c r="I5" s="43" t="str">
        <f>IF(NOT($F5),"",IF($Q5="",IF($R5="","UNASSIGNED",IF(AND(LEN(INDEX(Fixtures_Rosters!$C$27:$C$40,$R5)&amp;"")&gt;0,INDEX(Fixtures_Rosters!$L$27:$AA$40,$R5,$D5)="Available"),INDEX(Fixtures_Rosters!$C$27:$C$40,$R5),"UNASSIGNED")),IF(AND(LEN(INDEX(Fixtures_Rosters!$C$27:$C$40,$Q5)&amp;"")&gt;0,INDEX(Fixtures_Rosters!$L$27:$AA$40,$Q5,$D5)="Available"),INDEX(Fixtures_Rosters!$C$27:$C$40,$Q5),IF($R5="","UNASSIGNED",IF(AND(LEN(INDEX(Fixtures_Rosters!$C$27:$C$40,$R5)&amp;"")&gt;0,INDEX(Fixtures_Rosters!$L$27:$AA$40,$R5,$D5)="Available"),INDEX(Fixtures_Rosters!$C$27:$C$40,$R5),"UNASSIGNED")))))</f>
        <v/>
      </c>
      <c r="J5" s="43" t="str">
        <f>IF(NOT($F5),"",IF(MIN($P$190:$P$203)&gt;=Validation_Lists!$I$2,"UNASSIGNED",INDEX($F$190:$F$203,MATCH(MIN($P$190:$P$203),$P$190:$P$203,0))))</f>
        <v/>
      </c>
      <c r="K5" s="43" t="str">
        <f>IF(NOT($F5),"",IF(MIN($P$204:$P$217)&gt;=Validation_Lists!$I$2,"UNASSIGNED",INDEX($F$204:$F$217,MATCH(MIN($P$204:$P$217),$P$204:$P$217,0))))</f>
        <v/>
      </c>
      <c r="L5" s="43" t="str">
        <f>IF(NOT($F5),"",IF(MIN($P$218:$P$231)&gt;=Validation_Lists!$I$2,"UNASSIGNED",INDEX($F$218:$F$231,MATCH(MIN($P$218:$P$231),$P$218:$P$231,0))))</f>
        <v/>
      </c>
      <c r="M5" s="43" t="str">
        <f>IF(OR(NOT($F5),UPPER($E5)&lt;&gt;"HOME"),"",IF(MIN($P$232:$P$245)&gt;=Validation_Lists!$I$2,"UNASSIGNED",INDEX($F$232:$F$245,MATCH(MIN($P$232:$P$245),$P$232:$P$245,0))))</f>
        <v/>
      </c>
      <c r="N5" s="43">
        <f t="shared" si="2"/>
        <v>0</v>
      </c>
      <c r="O5" s="43" t="str">
        <f>IFERROR(MATCH("Coach",Fixtures_Rosters!$G$27:$G$40,0),"")</f>
        <v/>
      </c>
      <c r="P5" s="43" t="str">
        <f>IFERROR(MATCH("Assistant Coach",Fixtures_Rosters!$G$27:$G$40,0),"")</f>
        <v/>
      </c>
      <c r="Q5" s="43" t="str">
        <f>IFERROR(MATCH("Manager",Fixtures_Rosters!$H$27:$H$40,0),"")</f>
        <v/>
      </c>
      <c r="R5" s="43" t="str">
        <f>IFERROR(MATCH("Backup Manager",Fixtures_Rosters!$H$27:$H$40,0),IFERROR(MATCH("Backup",Fixtures_Rosters!$H$27:$H$40,0),""))</f>
        <v/>
      </c>
      <c r="T5" s="45" t="str">
        <f>IF(Fixtures_Rosters!$C$29="","",Fixtures_Rosters!$C$29)</f>
        <v/>
      </c>
      <c r="U5" s="45" t="str">
        <f>IF($T5="","",IF(UPPER(Fixtures_Rosters!$F$29)="YES",COUNTIF($H$2:$I$15,$T5),0))</f>
        <v/>
      </c>
      <c r="V5" s="45" t="str">
        <f t="shared" si="3"/>
        <v/>
      </c>
      <c r="W5" s="45" t="str">
        <f t="shared" si="4"/>
        <v/>
      </c>
      <c r="X5" s="45" t="str">
        <f t="shared" si="5"/>
        <v/>
      </c>
      <c r="Y5" s="45" t="str">
        <f t="shared" si="6"/>
        <v/>
      </c>
      <c r="Z5" s="45" t="str">
        <f t="shared" si="7"/>
        <v/>
      </c>
    </row>
    <row r="6" spans="1:26" x14ac:dyDescent="0.2">
      <c r="A6" s="43">
        <v>5</v>
      </c>
      <c r="B6" s="43">
        <v>5</v>
      </c>
      <c r="C6" s="43">
        <v>10</v>
      </c>
      <c r="D6" s="43">
        <v>5</v>
      </c>
      <c r="E6" s="43" t="str">
        <f>IF(Fixtures_Rosters!$F$10="","",Fixtures_Rosters!$F$10)</f>
        <v/>
      </c>
      <c r="F6" s="43" t="b">
        <f t="shared" si="0"/>
        <v>0</v>
      </c>
      <c r="G6" s="43" t="str">
        <f t="shared" si="1"/>
        <v/>
      </c>
      <c r="H6" s="43" t="str">
        <f>IF(NOT($F6),"",IF($O6="",IF($P6="","UNASSIGNED",IF(AND(LEN(INDEX(Fixtures_Rosters!$C$27:$C$40,$P6)&amp;"")&gt;0,INDEX(Fixtures_Rosters!$L$27:$AA$40,$P6,$D6)="Available"),INDEX(Fixtures_Rosters!$C$27:$C$40,$P6),"UNASSIGNED")),IF(AND(LEN(INDEX(Fixtures_Rosters!$C$27:$C$40,$O6)&amp;"")&gt;0,INDEX(Fixtures_Rosters!$L$27:$AA$40,$O6,$D6)="Available"),INDEX(Fixtures_Rosters!$C$27:$C$40,$O6),IF($P6="","UNASSIGNED",IF(AND(LEN(INDEX(Fixtures_Rosters!$C$27:$C$40,$P6)&amp;"")&gt;0,INDEX(Fixtures_Rosters!$L$27:$AA$40,$P6,$D6)="Available"),INDEX(Fixtures_Rosters!$C$27:$C$40,$P6),"UNASSIGNED")))))</f>
        <v/>
      </c>
      <c r="I6" s="43" t="str">
        <f>IF(NOT($F6),"",IF($Q6="",IF($R6="","UNASSIGNED",IF(AND(LEN(INDEX(Fixtures_Rosters!$C$27:$C$40,$R6)&amp;"")&gt;0,INDEX(Fixtures_Rosters!$L$27:$AA$40,$R6,$D6)="Available"),INDEX(Fixtures_Rosters!$C$27:$C$40,$R6),"UNASSIGNED")),IF(AND(LEN(INDEX(Fixtures_Rosters!$C$27:$C$40,$Q6)&amp;"")&gt;0,INDEX(Fixtures_Rosters!$L$27:$AA$40,$Q6,$D6)="Available"),INDEX(Fixtures_Rosters!$C$27:$C$40,$Q6),IF($R6="","UNASSIGNED",IF(AND(LEN(INDEX(Fixtures_Rosters!$C$27:$C$40,$R6)&amp;"")&gt;0,INDEX(Fixtures_Rosters!$L$27:$AA$40,$R6,$D6)="Available"),INDEX(Fixtures_Rosters!$C$27:$C$40,$R6),"UNASSIGNED")))))</f>
        <v/>
      </c>
      <c r="J6" s="43" t="str">
        <f>IF(NOT($F6),"",IF(MIN($P$246:$P$259)&gt;=Validation_Lists!$I$2,"UNASSIGNED",INDEX($F$246:$F$259,MATCH(MIN($P$246:$P$259),$P$246:$P$259,0))))</f>
        <v/>
      </c>
      <c r="K6" s="43" t="str">
        <f>IF(NOT($F6),"",IF(MIN($P$260:$P$273)&gt;=Validation_Lists!$I$2,"UNASSIGNED",INDEX($F$260:$F$273,MATCH(MIN($P$260:$P$273),$P$260:$P$273,0))))</f>
        <v/>
      </c>
      <c r="L6" s="43" t="str">
        <f>IF(NOT($F6),"",IF(MIN($P$274:$P$287)&gt;=Validation_Lists!$I$2,"UNASSIGNED",INDEX($F$274:$F$287,MATCH(MIN($P$274:$P$287),$P$274:$P$287,0))))</f>
        <v/>
      </c>
      <c r="M6" s="43" t="str">
        <f>IF(OR(NOT($F6),UPPER($E6)&lt;&gt;"HOME"),"",IF(MIN($P$288:$P$301)&gt;=Validation_Lists!$I$2,"UNASSIGNED",INDEX($F$288:$F$301,MATCH(MIN($P$288:$P$301),$P$288:$P$301,0))))</f>
        <v/>
      </c>
      <c r="N6" s="43">
        <f t="shared" si="2"/>
        <v>0</v>
      </c>
      <c r="O6" s="43" t="str">
        <f>IFERROR(MATCH("Coach",Fixtures_Rosters!$G$27:$G$40,0),"")</f>
        <v/>
      </c>
      <c r="P6" s="43" t="str">
        <f>IFERROR(MATCH("Assistant Coach",Fixtures_Rosters!$G$27:$G$40,0),"")</f>
        <v/>
      </c>
      <c r="Q6" s="43" t="str">
        <f>IFERROR(MATCH("Manager",Fixtures_Rosters!$H$27:$H$40,0),"")</f>
        <v/>
      </c>
      <c r="R6" s="43" t="str">
        <f>IFERROR(MATCH("Backup Manager",Fixtures_Rosters!$H$27:$H$40,0),IFERROR(MATCH("Backup",Fixtures_Rosters!$H$27:$H$40,0),""))</f>
        <v/>
      </c>
      <c r="T6" s="45" t="str">
        <f>IF(Fixtures_Rosters!$C$30="","",Fixtures_Rosters!$C$30)</f>
        <v/>
      </c>
      <c r="U6" s="45" t="str">
        <f>IF($T6="","",IF(UPPER(Fixtures_Rosters!$F$30)="YES",COUNTIF($H$2:$I$15,$T6),0))</f>
        <v/>
      </c>
      <c r="V6" s="45" t="str">
        <f t="shared" si="3"/>
        <v/>
      </c>
      <c r="W6" s="45" t="str">
        <f t="shared" si="4"/>
        <v/>
      </c>
      <c r="X6" s="45" t="str">
        <f t="shared" si="5"/>
        <v/>
      </c>
      <c r="Y6" s="45" t="str">
        <f t="shared" si="6"/>
        <v/>
      </c>
      <c r="Z6" s="45" t="str">
        <f t="shared" si="7"/>
        <v/>
      </c>
    </row>
    <row r="7" spans="1:26" x14ac:dyDescent="0.2">
      <c r="A7" s="43">
        <v>6</v>
      </c>
      <c r="B7" s="43">
        <v>6</v>
      </c>
      <c r="C7" s="43">
        <v>11</v>
      </c>
      <c r="D7" s="43">
        <v>6</v>
      </c>
      <c r="E7" s="43" t="str">
        <f>IF(Fixtures_Rosters!$F$11="","",Fixtures_Rosters!$F$11)</f>
        <v/>
      </c>
      <c r="F7" s="43" t="b">
        <f t="shared" si="0"/>
        <v>0</v>
      </c>
      <c r="G7" s="43" t="str">
        <f t="shared" si="1"/>
        <v/>
      </c>
      <c r="H7" s="43" t="str">
        <f>IF(NOT($F7),"",IF($O7="",IF($P7="","UNASSIGNED",IF(AND(LEN(INDEX(Fixtures_Rosters!$C$27:$C$40,$P7)&amp;"")&gt;0,INDEX(Fixtures_Rosters!$L$27:$AA$40,$P7,$D7)="Available"),INDEX(Fixtures_Rosters!$C$27:$C$40,$P7),"UNASSIGNED")),IF(AND(LEN(INDEX(Fixtures_Rosters!$C$27:$C$40,$O7)&amp;"")&gt;0,INDEX(Fixtures_Rosters!$L$27:$AA$40,$O7,$D7)="Available"),INDEX(Fixtures_Rosters!$C$27:$C$40,$O7),IF($P7="","UNASSIGNED",IF(AND(LEN(INDEX(Fixtures_Rosters!$C$27:$C$40,$P7)&amp;"")&gt;0,INDEX(Fixtures_Rosters!$L$27:$AA$40,$P7,$D7)="Available"),INDEX(Fixtures_Rosters!$C$27:$C$40,$P7),"UNASSIGNED")))))</f>
        <v/>
      </c>
      <c r="I7" s="43" t="str">
        <f>IF(NOT($F7),"",IF($Q7="",IF($R7="","UNASSIGNED",IF(AND(LEN(INDEX(Fixtures_Rosters!$C$27:$C$40,$R7)&amp;"")&gt;0,INDEX(Fixtures_Rosters!$L$27:$AA$40,$R7,$D7)="Available"),INDEX(Fixtures_Rosters!$C$27:$C$40,$R7),"UNASSIGNED")),IF(AND(LEN(INDEX(Fixtures_Rosters!$C$27:$C$40,$Q7)&amp;"")&gt;0,INDEX(Fixtures_Rosters!$L$27:$AA$40,$Q7,$D7)="Available"),INDEX(Fixtures_Rosters!$C$27:$C$40,$Q7),IF($R7="","UNASSIGNED",IF(AND(LEN(INDEX(Fixtures_Rosters!$C$27:$C$40,$R7)&amp;"")&gt;0,INDEX(Fixtures_Rosters!$L$27:$AA$40,$R7,$D7)="Available"),INDEX(Fixtures_Rosters!$C$27:$C$40,$R7),"UNASSIGNED")))))</f>
        <v/>
      </c>
      <c r="J7" s="43" t="str">
        <f>IF(NOT($F7),"",IF(MIN($P$302:$P$315)&gt;=Validation_Lists!$I$2,"UNASSIGNED",INDEX($F$302:$F$315,MATCH(MIN($P$302:$P$315),$P$302:$P$315,0))))</f>
        <v/>
      </c>
      <c r="K7" s="43" t="str">
        <f>IF(NOT($F7),"",IF(MIN($P$316:$P$329)&gt;=Validation_Lists!$I$2,"UNASSIGNED",INDEX($F$316:$F$329,MATCH(MIN($P$316:$P$329),$P$316:$P$329,0))))</f>
        <v/>
      </c>
      <c r="L7" s="43" t="str">
        <f>IF(NOT($F7),"",IF(MIN($P$330:$P$343)&gt;=Validation_Lists!$I$2,"UNASSIGNED",INDEX($F$330:$F$343,MATCH(MIN($P$330:$P$343),$P$330:$P$343,0))))</f>
        <v/>
      </c>
      <c r="M7" s="43" t="str">
        <f>IF(OR(NOT($F7),UPPER($E7)&lt;&gt;"HOME"),"",IF(MIN($P$344:$P$357)&gt;=Validation_Lists!$I$2,"UNASSIGNED",INDEX($F$344:$F$357,MATCH(MIN($P$344:$P$357),$P$344:$P$357,0))))</f>
        <v/>
      </c>
      <c r="N7" s="43">
        <f t="shared" si="2"/>
        <v>0</v>
      </c>
      <c r="O7" s="43" t="str">
        <f>IFERROR(MATCH("Coach",Fixtures_Rosters!$G$27:$G$40,0),"")</f>
        <v/>
      </c>
      <c r="P7" s="43" t="str">
        <f>IFERROR(MATCH("Assistant Coach",Fixtures_Rosters!$G$27:$G$40,0),"")</f>
        <v/>
      </c>
      <c r="Q7" s="43" t="str">
        <f>IFERROR(MATCH("Manager",Fixtures_Rosters!$H$27:$H$40,0),"")</f>
        <v/>
      </c>
      <c r="R7" s="43" t="str">
        <f>IFERROR(MATCH("Backup Manager",Fixtures_Rosters!$H$27:$H$40,0),IFERROR(MATCH("Backup",Fixtures_Rosters!$H$27:$H$40,0),""))</f>
        <v/>
      </c>
      <c r="T7" s="45" t="str">
        <f>IF(Fixtures_Rosters!$C$31="","",Fixtures_Rosters!$C$31)</f>
        <v/>
      </c>
      <c r="U7" s="45" t="str">
        <f>IF($T7="","",IF(UPPER(Fixtures_Rosters!$F$31)="YES",COUNTIF($H$2:$I$15,$T7),0))</f>
        <v/>
      </c>
      <c r="V7" s="45" t="str">
        <f t="shared" si="3"/>
        <v/>
      </c>
      <c r="W7" s="45" t="str">
        <f t="shared" si="4"/>
        <v/>
      </c>
      <c r="X7" s="45" t="str">
        <f t="shared" si="5"/>
        <v/>
      </c>
      <c r="Y7" s="45" t="str">
        <f t="shared" si="6"/>
        <v/>
      </c>
      <c r="Z7" s="45" t="str">
        <f t="shared" si="7"/>
        <v/>
      </c>
    </row>
    <row r="8" spans="1:26" x14ac:dyDescent="0.2">
      <c r="A8" s="43">
        <v>7</v>
      </c>
      <c r="B8" s="43">
        <v>7</v>
      </c>
      <c r="C8" s="43">
        <v>12</v>
      </c>
      <c r="D8" s="43">
        <v>7</v>
      </c>
      <c r="E8" s="43" t="str">
        <f>IF(Fixtures_Rosters!$F$12="","",Fixtures_Rosters!$F$12)</f>
        <v/>
      </c>
      <c r="F8" s="43" t="b">
        <f t="shared" si="0"/>
        <v>0</v>
      </c>
      <c r="G8" s="43" t="str">
        <f t="shared" si="1"/>
        <v/>
      </c>
      <c r="H8" s="43" t="str">
        <f>IF(NOT($F8),"",IF($O8="",IF($P8="","UNASSIGNED",IF(AND(LEN(INDEX(Fixtures_Rosters!$C$27:$C$40,$P8)&amp;"")&gt;0,INDEX(Fixtures_Rosters!$L$27:$AA$40,$P8,$D8)="Available"),INDEX(Fixtures_Rosters!$C$27:$C$40,$P8),"UNASSIGNED")),IF(AND(LEN(INDEX(Fixtures_Rosters!$C$27:$C$40,$O8)&amp;"")&gt;0,INDEX(Fixtures_Rosters!$L$27:$AA$40,$O8,$D8)="Available"),INDEX(Fixtures_Rosters!$C$27:$C$40,$O8),IF($P8="","UNASSIGNED",IF(AND(LEN(INDEX(Fixtures_Rosters!$C$27:$C$40,$P8)&amp;"")&gt;0,INDEX(Fixtures_Rosters!$L$27:$AA$40,$P8,$D8)="Available"),INDEX(Fixtures_Rosters!$C$27:$C$40,$P8),"UNASSIGNED")))))</f>
        <v/>
      </c>
      <c r="I8" s="43" t="str">
        <f>IF(NOT($F8),"",IF($Q8="",IF($R8="","UNASSIGNED",IF(AND(LEN(INDEX(Fixtures_Rosters!$C$27:$C$40,$R8)&amp;"")&gt;0,INDEX(Fixtures_Rosters!$L$27:$AA$40,$R8,$D8)="Available"),INDEX(Fixtures_Rosters!$C$27:$C$40,$R8),"UNASSIGNED")),IF(AND(LEN(INDEX(Fixtures_Rosters!$C$27:$C$40,$Q8)&amp;"")&gt;0,INDEX(Fixtures_Rosters!$L$27:$AA$40,$Q8,$D8)="Available"),INDEX(Fixtures_Rosters!$C$27:$C$40,$Q8),IF($R8="","UNASSIGNED",IF(AND(LEN(INDEX(Fixtures_Rosters!$C$27:$C$40,$R8)&amp;"")&gt;0,INDEX(Fixtures_Rosters!$L$27:$AA$40,$R8,$D8)="Available"),INDEX(Fixtures_Rosters!$C$27:$C$40,$R8),"UNASSIGNED")))))</f>
        <v/>
      </c>
      <c r="J8" s="43" t="str">
        <f>IF(NOT($F8),"",IF(MIN($P$358:$P$371)&gt;=Validation_Lists!$I$2,"UNASSIGNED",INDEX($F$358:$F$371,MATCH(MIN($P$358:$P$371),$P$358:$P$371,0))))</f>
        <v/>
      </c>
      <c r="K8" s="43" t="str">
        <f>IF(NOT($F8),"",IF(MIN($P$372:$P$385)&gt;=Validation_Lists!$I$2,"UNASSIGNED",INDEX($F$372:$F$385,MATCH(MIN($P$372:$P$385),$P$372:$P$385,0))))</f>
        <v/>
      </c>
      <c r="L8" s="43" t="str">
        <f>IF(NOT($F8),"",IF(MIN($P$386:$P$399)&gt;=Validation_Lists!$I$2,"UNASSIGNED",INDEX($F$386:$F$399,MATCH(MIN($P$386:$P$399),$P$386:$P$399,0))))</f>
        <v/>
      </c>
      <c r="M8" s="43" t="str">
        <f>IF(OR(NOT($F8),UPPER($E8)&lt;&gt;"HOME"),"",IF(MIN($P$400:$P$413)&gt;=Validation_Lists!$I$2,"UNASSIGNED",INDEX($F$400:$F$413,MATCH(MIN($P$400:$P$413),$P$400:$P$413,0))))</f>
        <v/>
      </c>
      <c r="N8" s="43">
        <f t="shared" si="2"/>
        <v>0</v>
      </c>
      <c r="O8" s="43" t="str">
        <f>IFERROR(MATCH("Coach",Fixtures_Rosters!$G$27:$G$40,0),"")</f>
        <v/>
      </c>
      <c r="P8" s="43" t="str">
        <f>IFERROR(MATCH("Assistant Coach",Fixtures_Rosters!$G$27:$G$40,0),"")</f>
        <v/>
      </c>
      <c r="Q8" s="43" t="str">
        <f>IFERROR(MATCH("Manager",Fixtures_Rosters!$H$27:$H$40,0),"")</f>
        <v/>
      </c>
      <c r="R8" s="43" t="str">
        <f>IFERROR(MATCH("Backup Manager",Fixtures_Rosters!$H$27:$H$40,0),IFERROR(MATCH("Backup",Fixtures_Rosters!$H$27:$H$40,0),""))</f>
        <v/>
      </c>
      <c r="T8" s="45" t="str">
        <f>IF(Fixtures_Rosters!$C$32="","",Fixtures_Rosters!$C$32)</f>
        <v/>
      </c>
      <c r="U8" s="45" t="str">
        <f>IF($T8="","",IF(UPPER(Fixtures_Rosters!$F$32)="YES",COUNTIF($H$2:$I$15,$T8),0))</f>
        <v/>
      </c>
      <c r="V8" s="45" t="str">
        <f t="shared" si="3"/>
        <v/>
      </c>
      <c r="W8" s="45" t="str">
        <f t="shared" si="4"/>
        <v/>
      </c>
      <c r="X8" s="45" t="str">
        <f t="shared" si="5"/>
        <v/>
      </c>
      <c r="Y8" s="45" t="str">
        <f t="shared" si="6"/>
        <v/>
      </c>
      <c r="Z8" s="45" t="str">
        <f t="shared" si="7"/>
        <v/>
      </c>
    </row>
    <row r="9" spans="1:26" x14ac:dyDescent="0.2">
      <c r="A9" s="43">
        <v>8</v>
      </c>
      <c r="B9" s="43">
        <v>8</v>
      </c>
      <c r="C9" s="43">
        <v>13</v>
      </c>
      <c r="D9" s="43">
        <v>8</v>
      </c>
      <c r="E9" s="43" t="str">
        <f>IF(Fixtures_Rosters!$F$13="","",Fixtures_Rosters!$F$13)</f>
        <v/>
      </c>
      <c r="F9" s="43" t="b">
        <f t="shared" si="0"/>
        <v>0</v>
      </c>
      <c r="G9" s="43" t="str">
        <f t="shared" si="1"/>
        <v/>
      </c>
      <c r="H9" s="43" t="str">
        <f>IF(NOT($F9),"",IF($O9="",IF($P9="","UNASSIGNED",IF(AND(LEN(INDEX(Fixtures_Rosters!$C$27:$C$40,$P9)&amp;"")&gt;0,INDEX(Fixtures_Rosters!$L$27:$AA$40,$P9,$D9)="Available"),INDEX(Fixtures_Rosters!$C$27:$C$40,$P9),"UNASSIGNED")),IF(AND(LEN(INDEX(Fixtures_Rosters!$C$27:$C$40,$O9)&amp;"")&gt;0,INDEX(Fixtures_Rosters!$L$27:$AA$40,$O9,$D9)="Available"),INDEX(Fixtures_Rosters!$C$27:$C$40,$O9),IF($P9="","UNASSIGNED",IF(AND(LEN(INDEX(Fixtures_Rosters!$C$27:$C$40,$P9)&amp;"")&gt;0,INDEX(Fixtures_Rosters!$L$27:$AA$40,$P9,$D9)="Available"),INDEX(Fixtures_Rosters!$C$27:$C$40,$P9),"UNASSIGNED")))))</f>
        <v/>
      </c>
      <c r="I9" s="43" t="str">
        <f>IF(NOT($F9),"",IF($Q9="",IF($R9="","UNASSIGNED",IF(AND(LEN(INDEX(Fixtures_Rosters!$C$27:$C$40,$R9)&amp;"")&gt;0,INDEX(Fixtures_Rosters!$L$27:$AA$40,$R9,$D9)="Available"),INDEX(Fixtures_Rosters!$C$27:$C$40,$R9),"UNASSIGNED")),IF(AND(LEN(INDEX(Fixtures_Rosters!$C$27:$C$40,$Q9)&amp;"")&gt;0,INDEX(Fixtures_Rosters!$L$27:$AA$40,$Q9,$D9)="Available"),INDEX(Fixtures_Rosters!$C$27:$C$40,$Q9),IF($R9="","UNASSIGNED",IF(AND(LEN(INDEX(Fixtures_Rosters!$C$27:$C$40,$R9)&amp;"")&gt;0,INDEX(Fixtures_Rosters!$L$27:$AA$40,$R9,$D9)="Available"),INDEX(Fixtures_Rosters!$C$27:$C$40,$R9),"UNASSIGNED")))))</f>
        <v/>
      </c>
      <c r="J9" s="43" t="str">
        <f>IF(NOT($F9),"",IF(MIN($P$414:$P$427)&gt;=Validation_Lists!$I$2,"UNASSIGNED",INDEX($F$414:$F$427,MATCH(MIN($P$414:$P$427),$P$414:$P$427,0))))</f>
        <v/>
      </c>
      <c r="K9" s="43" t="str">
        <f>IF(NOT($F9),"",IF(MIN($P$428:$P$441)&gt;=Validation_Lists!$I$2,"UNASSIGNED",INDEX($F$428:$F$441,MATCH(MIN($P$428:$P$441),$P$428:$P$441,0))))</f>
        <v/>
      </c>
      <c r="L9" s="43" t="str">
        <f>IF(NOT($F9),"",IF(MIN($P$442:$P$455)&gt;=Validation_Lists!$I$2,"UNASSIGNED",INDEX($F$442:$F$455,MATCH(MIN($P$442:$P$455),$P$442:$P$455,0))))</f>
        <v/>
      </c>
      <c r="M9" s="43" t="str">
        <f>IF(OR(NOT($F9),UPPER($E9)&lt;&gt;"HOME"),"",IF(MIN($P$456:$P$469)&gt;=Validation_Lists!$I$2,"UNASSIGNED",INDEX($F$456:$F$469,MATCH(MIN($P$456:$P$469),$P$456:$P$469,0))))</f>
        <v/>
      </c>
      <c r="N9" s="43">
        <f t="shared" si="2"/>
        <v>0</v>
      </c>
      <c r="O9" s="43" t="str">
        <f>IFERROR(MATCH("Coach",Fixtures_Rosters!$G$27:$G$40,0),"")</f>
        <v/>
      </c>
      <c r="P9" s="43" t="str">
        <f>IFERROR(MATCH("Assistant Coach",Fixtures_Rosters!$G$27:$G$40,0),"")</f>
        <v/>
      </c>
      <c r="Q9" s="43" t="str">
        <f>IFERROR(MATCH("Manager",Fixtures_Rosters!$H$27:$H$40,0),"")</f>
        <v/>
      </c>
      <c r="R9" s="43" t="str">
        <f>IFERROR(MATCH("Backup Manager",Fixtures_Rosters!$H$27:$H$40,0),IFERROR(MATCH("Backup",Fixtures_Rosters!$H$27:$H$40,0),""))</f>
        <v/>
      </c>
      <c r="T9" s="45" t="str">
        <f>IF(Fixtures_Rosters!$C$33="","",Fixtures_Rosters!$C$33)</f>
        <v/>
      </c>
      <c r="U9" s="45" t="str">
        <f>IF($T9="","",IF(UPPER(Fixtures_Rosters!$F$33)="YES",COUNTIF($H$2:$I$15,$T9),0))</f>
        <v/>
      </c>
      <c r="V9" s="45" t="str">
        <f t="shared" si="3"/>
        <v/>
      </c>
      <c r="W9" s="45" t="str">
        <f t="shared" si="4"/>
        <v/>
      </c>
      <c r="X9" s="45" t="str">
        <f t="shared" si="5"/>
        <v/>
      </c>
      <c r="Y9" s="45" t="str">
        <f t="shared" si="6"/>
        <v/>
      </c>
      <c r="Z9" s="45" t="str">
        <f t="shared" si="7"/>
        <v/>
      </c>
    </row>
    <row r="10" spans="1:26" x14ac:dyDescent="0.2">
      <c r="A10" s="43">
        <v>9</v>
      </c>
      <c r="B10" s="43">
        <v>9</v>
      </c>
      <c r="C10" s="43">
        <v>14</v>
      </c>
      <c r="D10" s="43">
        <v>9</v>
      </c>
      <c r="E10" s="43" t="str">
        <f>IF(Fixtures_Rosters!$F$14="","",Fixtures_Rosters!$F$14)</f>
        <v/>
      </c>
      <c r="F10" s="43" t="b">
        <f t="shared" si="0"/>
        <v>0</v>
      </c>
      <c r="G10" s="43" t="str">
        <f t="shared" si="1"/>
        <v/>
      </c>
      <c r="H10" s="43" t="str">
        <f>IF(NOT($F10),"",IF($O10="",IF($P10="","UNASSIGNED",IF(AND(LEN(INDEX(Fixtures_Rosters!$C$27:$C$40,$P10)&amp;"")&gt;0,INDEX(Fixtures_Rosters!$L$27:$AA$40,$P10,$D10)="Available"),INDEX(Fixtures_Rosters!$C$27:$C$40,$P10),"UNASSIGNED")),IF(AND(LEN(INDEX(Fixtures_Rosters!$C$27:$C$40,$O10)&amp;"")&gt;0,INDEX(Fixtures_Rosters!$L$27:$AA$40,$O10,$D10)="Available"),INDEX(Fixtures_Rosters!$C$27:$C$40,$O10),IF($P10="","UNASSIGNED",IF(AND(LEN(INDEX(Fixtures_Rosters!$C$27:$C$40,$P10)&amp;"")&gt;0,INDEX(Fixtures_Rosters!$L$27:$AA$40,$P10,$D10)="Available"),INDEX(Fixtures_Rosters!$C$27:$C$40,$P10),"UNASSIGNED")))))</f>
        <v/>
      </c>
      <c r="I10" s="43" t="str">
        <f>IF(NOT($F10),"",IF($Q10="",IF($R10="","UNASSIGNED",IF(AND(LEN(INDEX(Fixtures_Rosters!$C$27:$C$40,$R10)&amp;"")&gt;0,INDEX(Fixtures_Rosters!$L$27:$AA$40,$R10,$D10)="Available"),INDEX(Fixtures_Rosters!$C$27:$C$40,$R10),"UNASSIGNED")),IF(AND(LEN(INDEX(Fixtures_Rosters!$C$27:$C$40,$Q10)&amp;"")&gt;0,INDEX(Fixtures_Rosters!$L$27:$AA$40,$Q10,$D10)="Available"),INDEX(Fixtures_Rosters!$C$27:$C$40,$Q10),IF($R10="","UNASSIGNED",IF(AND(LEN(INDEX(Fixtures_Rosters!$C$27:$C$40,$R10)&amp;"")&gt;0,INDEX(Fixtures_Rosters!$L$27:$AA$40,$R10,$D10)="Available"),INDEX(Fixtures_Rosters!$C$27:$C$40,$R10),"UNASSIGNED")))))</f>
        <v/>
      </c>
      <c r="J10" s="43" t="str">
        <f>IF(NOT($F10),"",IF(MIN($P$470:$P$483)&gt;=Validation_Lists!$I$2,"UNASSIGNED",INDEX($F$470:$F$483,MATCH(MIN($P$470:$P$483),$P$470:$P$483,0))))</f>
        <v/>
      </c>
      <c r="K10" s="43" t="str">
        <f>IF(NOT($F10),"",IF(MIN($P$484:$P$497)&gt;=Validation_Lists!$I$2,"UNASSIGNED",INDEX($F$484:$F$497,MATCH(MIN($P$484:$P$497),$P$484:$P$497,0))))</f>
        <v/>
      </c>
      <c r="L10" s="43" t="str">
        <f>IF(NOT($F10),"",IF(MIN($P$498:$P$511)&gt;=Validation_Lists!$I$2,"UNASSIGNED",INDEX($F$498:$F$511,MATCH(MIN($P$498:$P$511),$P$498:$P$511,0))))</f>
        <v/>
      </c>
      <c r="M10" s="43" t="str">
        <f>IF(OR(NOT($F10),UPPER($E10)&lt;&gt;"HOME"),"",IF(MIN($P$512:$P$525)&gt;=Validation_Lists!$I$2,"UNASSIGNED",INDEX($F$512:$F$525,MATCH(MIN($P$512:$P$525),$P$512:$P$525,0))))</f>
        <v/>
      </c>
      <c r="N10" s="43">
        <f t="shared" si="2"/>
        <v>0</v>
      </c>
      <c r="O10" s="43" t="str">
        <f>IFERROR(MATCH("Coach",Fixtures_Rosters!$G$27:$G$40,0),"")</f>
        <v/>
      </c>
      <c r="P10" s="43" t="str">
        <f>IFERROR(MATCH("Assistant Coach",Fixtures_Rosters!$G$27:$G$40,0),"")</f>
        <v/>
      </c>
      <c r="Q10" s="43" t="str">
        <f>IFERROR(MATCH("Manager",Fixtures_Rosters!$H$27:$H$40,0),"")</f>
        <v/>
      </c>
      <c r="R10" s="43" t="str">
        <f>IFERROR(MATCH("Backup Manager",Fixtures_Rosters!$H$27:$H$40,0),IFERROR(MATCH("Backup",Fixtures_Rosters!$H$27:$H$40,0),""))</f>
        <v/>
      </c>
      <c r="T10" s="45" t="str">
        <f>IF(Fixtures_Rosters!$C$34="","",Fixtures_Rosters!$C$34)</f>
        <v/>
      </c>
      <c r="U10" s="45" t="str">
        <f>IF($T10="","",IF(UPPER(Fixtures_Rosters!$F$34)="YES",COUNTIF($H$2:$I$15,$T10),0))</f>
        <v/>
      </c>
      <c r="V10" s="45" t="str">
        <f t="shared" si="3"/>
        <v/>
      </c>
      <c r="W10" s="45" t="str">
        <f t="shared" si="4"/>
        <v/>
      </c>
      <c r="X10" s="45" t="str">
        <f t="shared" si="5"/>
        <v/>
      </c>
      <c r="Y10" s="45" t="str">
        <f t="shared" si="6"/>
        <v/>
      </c>
      <c r="Z10" s="45" t="str">
        <f t="shared" si="7"/>
        <v/>
      </c>
    </row>
    <row r="11" spans="1:26" x14ac:dyDescent="0.2">
      <c r="A11" s="43">
        <v>10</v>
      </c>
      <c r="B11" s="43">
        <v>10</v>
      </c>
      <c r="C11" s="43">
        <v>16</v>
      </c>
      <c r="D11" s="43">
        <v>10</v>
      </c>
      <c r="E11" s="43" t="str">
        <f>IF(Fixtures_Rosters!$F$16="","",Fixtures_Rosters!$F$16)</f>
        <v/>
      </c>
      <c r="F11" s="43" t="b">
        <f t="shared" si="0"/>
        <v>0</v>
      </c>
      <c r="G11" s="43" t="str">
        <f t="shared" si="1"/>
        <v/>
      </c>
      <c r="H11" s="43" t="str">
        <f>IF(NOT($F11),"",IF($O11="",IF($P11="","UNASSIGNED",IF(AND(LEN(INDEX(Fixtures_Rosters!$C$27:$C$40,$P11)&amp;"")&gt;0,INDEX(Fixtures_Rosters!$L$27:$AA$40,$P11,$D11)="Available"),INDEX(Fixtures_Rosters!$C$27:$C$40,$P11),"UNASSIGNED")),IF(AND(LEN(INDEX(Fixtures_Rosters!$C$27:$C$40,$O11)&amp;"")&gt;0,INDEX(Fixtures_Rosters!$L$27:$AA$40,$O11,$D11)="Available"),INDEX(Fixtures_Rosters!$C$27:$C$40,$O11),IF($P11="","UNASSIGNED",IF(AND(LEN(INDEX(Fixtures_Rosters!$C$27:$C$40,$P11)&amp;"")&gt;0,INDEX(Fixtures_Rosters!$L$27:$AA$40,$P11,$D11)="Available"),INDEX(Fixtures_Rosters!$C$27:$C$40,$P11),"UNASSIGNED")))))</f>
        <v/>
      </c>
      <c r="I11" s="43" t="str">
        <f>IF(NOT($F11),"",IF($Q11="",IF($R11="","UNASSIGNED",IF(AND(LEN(INDEX(Fixtures_Rosters!$C$27:$C$40,$R11)&amp;"")&gt;0,INDEX(Fixtures_Rosters!$L$27:$AA$40,$R11,$D11)="Available"),INDEX(Fixtures_Rosters!$C$27:$C$40,$R11),"UNASSIGNED")),IF(AND(LEN(INDEX(Fixtures_Rosters!$C$27:$C$40,$Q11)&amp;"")&gt;0,INDEX(Fixtures_Rosters!$L$27:$AA$40,$Q11,$D11)="Available"),INDEX(Fixtures_Rosters!$C$27:$C$40,$Q11),IF($R11="","UNASSIGNED",IF(AND(LEN(INDEX(Fixtures_Rosters!$C$27:$C$40,$R11)&amp;"")&gt;0,INDEX(Fixtures_Rosters!$L$27:$AA$40,$R11,$D11)="Available"),INDEX(Fixtures_Rosters!$C$27:$C$40,$R11),"UNASSIGNED")))))</f>
        <v/>
      </c>
      <c r="J11" s="43" t="str">
        <f>IF(NOT($F11),"",IF(MIN($P$526:$P$539)&gt;=Validation_Lists!$I$2,"UNASSIGNED",INDEX($F$526:$F$539,MATCH(MIN($P$526:$P$539),$P$526:$P$539,0))))</f>
        <v/>
      </c>
      <c r="K11" s="43" t="str">
        <f>IF(NOT($F11),"",IF(MIN($P$540:$P$553)&gt;=Validation_Lists!$I$2,"UNASSIGNED",INDEX($F$540:$F$553,MATCH(MIN($P$540:$P$553),$P$540:$P$553,0))))</f>
        <v/>
      </c>
      <c r="L11" s="43" t="str">
        <f>IF(NOT($F11),"",IF(MIN($P$554:$P$567)&gt;=Validation_Lists!$I$2,"UNASSIGNED",INDEX($F$554:$F$567,MATCH(MIN($P$554:$P$567),$P$554:$P$567,0))))</f>
        <v/>
      </c>
      <c r="M11" s="43" t="str">
        <f>IF(OR(NOT($F11),UPPER($E11)&lt;&gt;"HOME"),"",IF(MIN($P$568:$P$581)&gt;=Validation_Lists!$I$2,"UNASSIGNED",INDEX($F$568:$F$581,MATCH(MIN($P$568:$P$581),$P$568:$P$581,0))))</f>
        <v/>
      </c>
      <c r="N11" s="43">
        <f t="shared" si="2"/>
        <v>0</v>
      </c>
      <c r="O11" s="43" t="str">
        <f>IFERROR(MATCH("Coach",Fixtures_Rosters!$G$27:$G$40,0),"")</f>
        <v/>
      </c>
      <c r="P11" s="43" t="str">
        <f>IFERROR(MATCH("Assistant Coach",Fixtures_Rosters!$G$27:$G$40,0),"")</f>
        <v/>
      </c>
      <c r="Q11" s="43" t="str">
        <f>IFERROR(MATCH("Manager",Fixtures_Rosters!$H$27:$H$40,0),"")</f>
        <v/>
      </c>
      <c r="R11" s="43" t="str">
        <f>IFERROR(MATCH("Backup Manager",Fixtures_Rosters!$H$27:$H$40,0),IFERROR(MATCH("Backup",Fixtures_Rosters!$H$27:$H$40,0),""))</f>
        <v/>
      </c>
      <c r="T11" s="45" t="str">
        <f>IF(Fixtures_Rosters!$C$35="","",Fixtures_Rosters!$C$35)</f>
        <v/>
      </c>
      <c r="U11" s="45" t="str">
        <f>IF($T11="","",IF(UPPER(Fixtures_Rosters!$F$35)="YES",COUNTIF($H$2:$I$15,$T11),0))</f>
        <v/>
      </c>
      <c r="V11" s="45" t="str">
        <f t="shared" si="3"/>
        <v/>
      </c>
      <c r="W11" s="45" t="str">
        <f t="shared" si="4"/>
        <v/>
      </c>
      <c r="X11" s="45" t="str">
        <f t="shared" si="5"/>
        <v/>
      </c>
      <c r="Y11" s="45" t="str">
        <f t="shared" si="6"/>
        <v/>
      </c>
      <c r="Z11" s="45" t="str">
        <f t="shared" si="7"/>
        <v/>
      </c>
    </row>
    <row r="12" spans="1:26" x14ac:dyDescent="0.2">
      <c r="A12" s="43">
        <v>11</v>
      </c>
      <c r="B12" s="43">
        <v>11</v>
      </c>
      <c r="C12" s="43">
        <v>17</v>
      </c>
      <c r="D12" s="43">
        <v>11</v>
      </c>
      <c r="E12" s="43" t="str">
        <f>IF(Fixtures_Rosters!$F$17="","",Fixtures_Rosters!$F$17)</f>
        <v/>
      </c>
      <c r="F12" s="43" t="b">
        <f t="shared" si="0"/>
        <v>0</v>
      </c>
      <c r="G12" s="43" t="str">
        <f t="shared" si="1"/>
        <v/>
      </c>
      <c r="H12" s="43" t="str">
        <f>IF(NOT($F12),"",IF($O12="",IF($P12="","UNASSIGNED",IF(AND(LEN(INDEX(Fixtures_Rosters!$C$27:$C$40,$P12)&amp;"")&gt;0,INDEX(Fixtures_Rosters!$L$27:$AA$40,$P12,$D12)="Available"),INDEX(Fixtures_Rosters!$C$27:$C$40,$P12),"UNASSIGNED")),IF(AND(LEN(INDEX(Fixtures_Rosters!$C$27:$C$40,$O12)&amp;"")&gt;0,INDEX(Fixtures_Rosters!$L$27:$AA$40,$O12,$D12)="Available"),INDEX(Fixtures_Rosters!$C$27:$C$40,$O12),IF($P12="","UNASSIGNED",IF(AND(LEN(INDEX(Fixtures_Rosters!$C$27:$C$40,$P12)&amp;"")&gt;0,INDEX(Fixtures_Rosters!$L$27:$AA$40,$P12,$D12)="Available"),INDEX(Fixtures_Rosters!$C$27:$C$40,$P12),"UNASSIGNED")))))</f>
        <v/>
      </c>
      <c r="I12" s="43" t="str">
        <f>IF(NOT($F12),"",IF($Q12="",IF($R12="","UNASSIGNED",IF(AND(LEN(INDEX(Fixtures_Rosters!$C$27:$C$40,$R12)&amp;"")&gt;0,INDEX(Fixtures_Rosters!$L$27:$AA$40,$R12,$D12)="Available"),INDEX(Fixtures_Rosters!$C$27:$C$40,$R12),"UNASSIGNED")),IF(AND(LEN(INDEX(Fixtures_Rosters!$C$27:$C$40,$Q12)&amp;"")&gt;0,INDEX(Fixtures_Rosters!$L$27:$AA$40,$Q12,$D12)="Available"),INDEX(Fixtures_Rosters!$C$27:$C$40,$Q12),IF($R12="","UNASSIGNED",IF(AND(LEN(INDEX(Fixtures_Rosters!$C$27:$C$40,$R12)&amp;"")&gt;0,INDEX(Fixtures_Rosters!$L$27:$AA$40,$R12,$D12)="Available"),INDEX(Fixtures_Rosters!$C$27:$C$40,$R12),"UNASSIGNED")))))</f>
        <v/>
      </c>
      <c r="J12" s="43" t="str">
        <f>IF(NOT($F12),"",IF(MIN($P$582:$P$595)&gt;=Validation_Lists!$I$2,"UNASSIGNED",INDEX($F$582:$F$595,MATCH(MIN($P$582:$P$595),$P$582:$P$595,0))))</f>
        <v/>
      </c>
      <c r="K12" s="43" t="str">
        <f>IF(NOT($F12),"",IF(MIN($P$596:$P$609)&gt;=Validation_Lists!$I$2,"UNASSIGNED",INDEX($F$596:$F$609,MATCH(MIN($P$596:$P$609),$P$596:$P$609,0))))</f>
        <v/>
      </c>
      <c r="L12" s="43" t="str">
        <f>IF(NOT($F12),"",IF(MIN($P$610:$P$623)&gt;=Validation_Lists!$I$2,"UNASSIGNED",INDEX($F$610:$F$623,MATCH(MIN($P$610:$P$623),$P$610:$P$623,0))))</f>
        <v/>
      </c>
      <c r="M12" s="43" t="str">
        <f>IF(OR(NOT($F12),UPPER($E12)&lt;&gt;"HOME"),"",IF(MIN($P$624:$P$637)&gt;=Validation_Lists!$I$2,"UNASSIGNED",INDEX($F$624:$F$637,MATCH(MIN($P$624:$P$637),$P$624:$P$637,0))))</f>
        <v/>
      </c>
      <c r="N12" s="43">
        <f t="shared" si="2"/>
        <v>0</v>
      </c>
      <c r="O12" s="43" t="str">
        <f>IFERROR(MATCH("Coach",Fixtures_Rosters!$G$27:$G$40,0),"")</f>
        <v/>
      </c>
      <c r="P12" s="43" t="str">
        <f>IFERROR(MATCH("Assistant Coach",Fixtures_Rosters!$G$27:$G$40,0),"")</f>
        <v/>
      </c>
      <c r="Q12" s="43" t="str">
        <f>IFERROR(MATCH("Manager",Fixtures_Rosters!$H$27:$H$40,0),"")</f>
        <v/>
      </c>
      <c r="R12" s="43" t="str">
        <f>IFERROR(MATCH("Backup Manager",Fixtures_Rosters!$H$27:$H$40,0),IFERROR(MATCH("Backup",Fixtures_Rosters!$H$27:$H$40,0),""))</f>
        <v/>
      </c>
      <c r="T12" s="45" t="str">
        <f>IF(Fixtures_Rosters!$C$36="","",Fixtures_Rosters!$C$36)</f>
        <v/>
      </c>
      <c r="U12" s="45" t="str">
        <f>IF($T12="","",IF(UPPER(Fixtures_Rosters!$F$36)="YES",COUNTIF($H$2:$I$15,$T12),0))</f>
        <v/>
      </c>
      <c r="V12" s="45" t="str">
        <f t="shared" si="3"/>
        <v/>
      </c>
      <c r="W12" s="45" t="str">
        <f t="shared" si="4"/>
        <v/>
      </c>
      <c r="X12" s="45" t="str">
        <f t="shared" si="5"/>
        <v/>
      </c>
      <c r="Y12" s="45" t="str">
        <f t="shared" si="6"/>
        <v/>
      </c>
      <c r="Z12" s="45" t="str">
        <f t="shared" si="7"/>
        <v/>
      </c>
    </row>
    <row r="13" spans="1:26" x14ac:dyDescent="0.2">
      <c r="A13" s="43">
        <v>12</v>
      </c>
      <c r="B13" s="43">
        <v>12</v>
      </c>
      <c r="C13" s="43">
        <v>18</v>
      </c>
      <c r="D13" s="43">
        <v>12</v>
      </c>
      <c r="E13" s="43" t="str">
        <f>IF(Fixtures_Rosters!$F$18="","",Fixtures_Rosters!$F$18)</f>
        <v/>
      </c>
      <c r="F13" s="43" t="b">
        <f t="shared" si="0"/>
        <v>0</v>
      </c>
      <c r="G13" s="43" t="str">
        <f t="shared" si="1"/>
        <v/>
      </c>
      <c r="H13" s="43" t="str">
        <f>IF(NOT($F13),"",IF($O13="",IF($P13="","UNASSIGNED",IF(AND(LEN(INDEX(Fixtures_Rosters!$C$27:$C$40,$P13)&amp;"")&gt;0,INDEX(Fixtures_Rosters!$L$27:$AA$40,$P13,$D13)="Available"),INDEX(Fixtures_Rosters!$C$27:$C$40,$P13),"UNASSIGNED")),IF(AND(LEN(INDEX(Fixtures_Rosters!$C$27:$C$40,$O13)&amp;"")&gt;0,INDEX(Fixtures_Rosters!$L$27:$AA$40,$O13,$D13)="Available"),INDEX(Fixtures_Rosters!$C$27:$C$40,$O13),IF($P13="","UNASSIGNED",IF(AND(LEN(INDEX(Fixtures_Rosters!$C$27:$C$40,$P13)&amp;"")&gt;0,INDEX(Fixtures_Rosters!$L$27:$AA$40,$P13,$D13)="Available"),INDEX(Fixtures_Rosters!$C$27:$C$40,$P13),"UNASSIGNED")))))</f>
        <v/>
      </c>
      <c r="I13" s="43" t="str">
        <f>IF(NOT($F13),"",IF($Q13="",IF($R13="","UNASSIGNED",IF(AND(LEN(INDEX(Fixtures_Rosters!$C$27:$C$40,$R13)&amp;"")&gt;0,INDEX(Fixtures_Rosters!$L$27:$AA$40,$R13,$D13)="Available"),INDEX(Fixtures_Rosters!$C$27:$C$40,$R13),"UNASSIGNED")),IF(AND(LEN(INDEX(Fixtures_Rosters!$C$27:$C$40,$Q13)&amp;"")&gt;0,INDEX(Fixtures_Rosters!$L$27:$AA$40,$Q13,$D13)="Available"),INDEX(Fixtures_Rosters!$C$27:$C$40,$Q13),IF($R13="","UNASSIGNED",IF(AND(LEN(INDEX(Fixtures_Rosters!$C$27:$C$40,$R13)&amp;"")&gt;0,INDEX(Fixtures_Rosters!$L$27:$AA$40,$R13,$D13)="Available"),INDEX(Fixtures_Rosters!$C$27:$C$40,$R13),"UNASSIGNED")))))</f>
        <v/>
      </c>
      <c r="J13" s="43" t="str">
        <f>IF(NOT($F13),"",IF(MIN($P$638:$P$651)&gt;=Validation_Lists!$I$2,"UNASSIGNED",INDEX($F$638:$F$651,MATCH(MIN($P$638:$P$651),$P$638:$P$651,0))))</f>
        <v/>
      </c>
      <c r="K13" s="43" t="str">
        <f>IF(NOT($F13),"",IF(MIN($P$652:$P$665)&gt;=Validation_Lists!$I$2,"UNASSIGNED",INDEX($F$652:$F$665,MATCH(MIN($P$652:$P$665),$P$652:$P$665,0))))</f>
        <v/>
      </c>
      <c r="L13" s="43" t="str">
        <f>IF(NOT($F13),"",IF(MIN($P$666:$P$679)&gt;=Validation_Lists!$I$2,"UNASSIGNED",INDEX($F$666:$F$679,MATCH(MIN($P$666:$P$679),$P$666:$P$679,0))))</f>
        <v/>
      </c>
      <c r="M13" s="43" t="str">
        <f>IF(OR(NOT($F13),UPPER($E13)&lt;&gt;"HOME"),"",IF(MIN($P$680:$P$693)&gt;=Validation_Lists!$I$2,"UNASSIGNED",INDEX($F$680:$F$693,MATCH(MIN($P$680:$P$693),$P$680:$P$693,0))))</f>
        <v/>
      </c>
      <c r="N13" s="43">
        <f t="shared" si="2"/>
        <v>0</v>
      </c>
      <c r="O13" s="43" t="str">
        <f>IFERROR(MATCH("Coach",Fixtures_Rosters!$G$27:$G$40,0),"")</f>
        <v/>
      </c>
      <c r="P13" s="43" t="str">
        <f>IFERROR(MATCH("Assistant Coach",Fixtures_Rosters!$G$27:$G$40,0),"")</f>
        <v/>
      </c>
      <c r="Q13" s="43" t="str">
        <f>IFERROR(MATCH("Manager",Fixtures_Rosters!$H$27:$H$40,0),"")</f>
        <v/>
      </c>
      <c r="R13" s="43" t="str">
        <f>IFERROR(MATCH("Backup Manager",Fixtures_Rosters!$H$27:$H$40,0),IFERROR(MATCH("Backup",Fixtures_Rosters!$H$27:$H$40,0),""))</f>
        <v/>
      </c>
      <c r="T13" s="45" t="str">
        <f>IF(Fixtures_Rosters!$C$37="","",Fixtures_Rosters!$C$37)</f>
        <v/>
      </c>
      <c r="U13" s="45" t="str">
        <f>IF($T13="","",IF(UPPER(Fixtures_Rosters!$F$37)="YES",COUNTIF($H$2:$I$15,$T13),0))</f>
        <v/>
      </c>
      <c r="V13" s="45" t="str">
        <f t="shared" si="3"/>
        <v/>
      </c>
      <c r="W13" s="45" t="str">
        <f t="shared" si="4"/>
        <v/>
      </c>
      <c r="X13" s="45" t="str">
        <f t="shared" si="5"/>
        <v/>
      </c>
      <c r="Y13" s="45" t="str">
        <f t="shared" si="6"/>
        <v/>
      </c>
      <c r="Z13" s="45" t="str">
        <f t="shared" si="7"/>
        <v/>
      </c>
    </row>
    <row r="14" spans="1:26" x14ac:dyDescent="0.2">
      <c r="A14" s="43">
        <v>13</v>
      </c>
      <c r="B14" s="43">
        <v>13</v>
      </c>
      <c r="C14" s="43">
        <v>19</v>
      </c>
      <c r="D14" s="43">
        <v>13</v>
      </c>
      <c r="E14" s="43" t="str">
        <f>IF(Fixtures_Rosters!$F$19="","",Fixtures_Rosters!$F$19)</f>
        <v/>
      </c>
      <c r="F14" s="43" t="b">
        <f t="shared" si="0"/>
        <v>0</v>
      </c>
      <c r="G14" s="43" t="str">
        <f t="shared" si="1"/>
        <v/>
      </c>
      <c r="H14" s="43" t="str">
        <f>IF(NOT($F14),"",IF($O14="",IF($P14="","UNASSIGNED",IF(AND(LEN(INDEX(Fixtures_Rosters!$C$27:$C$40,$P14)&amp;"")&gt;0,INDEX(Fixtures_Rosters!$L$27:$AA$40,$P14,$D14)="Available"),INDEX(Fixtures_Rosters!$C$27:$C$40,$P14),"UNASSIGNED")),IF(AND(LEN(INDEX(Fixtures_Rosters!$C$27:$C$40,$O14)&amp;"")&gt;0,INDEX(Fixtures_Rosters!$L$27:$AA$40,$O14,$D14)="Available"),INDEX(Fixtures_Rosters!$C$27:$C$40,$O14),IF($P14="","UNASSIGNED",IF(AND(LEN(INDEX(Fixtures_Rosters!$C$27:$C$40,$P14)&amp;"")&gt;0,INDEX(Fixtures_Rosters!$L$27:$AA$40,$P14,$D14)="Available"),INDEX(Fixtures_Rosters!$C$27:$C$40,$P14),"UNASSIGNED")))))</f>
        <v/>
      </c>
      <c r="I14" s="43" t="str">
        <f>IF(NOT($F14),"",IF($Q14="",IF($R14="","UNASSIGNED",IF(AND(LEN(INDEX(Fixtures_Rosters!$C$27:$C$40,$R14)&amp;"")&gt;0,INDEX(Fixtures_Rosters!$L$27:$AA$40,$R14,$D14)="Available"),INDEX(Fixtures_Rosters!$C$27:$C$40,$R14),"UNASSIGNED")),IF(AND(LEN(INDEX(Fixtures_Rosters!$C$27:$C$40,$Q14)&amp;"")&gt;0,INDEX(Fixtures_Rosters!$L$27:$AA$40,$Q14,$D14)="Available"),INDEX(Fixtures_Rosters!$C$27:$C$40,$Q14),IF($R14="","UNASSIGNED",IF(AND(LEN(INDEX(Fixtures_Rosters!$C$27:$C$40,$R14)&amp;"")&gt;0,INDEX(Fixtures_Rosters!$L$27:$AA$40,$R14,$D14)="Available"),INDEX(Fixtures_Rosters!$C$27:$C$40,$R14),"UNASSIGNED")))))</f>
        <v/>
      </c>
      <c r="J14" s="43" t="str">
        <f>IF(NOT($F14),"",IF(MIN($P$694:$P$707)&gt;=Validation_Lists!$I$2,"UNASSIGNED",INDEX($F$694:$F$707,MATCH(MIN($P$694:$P$707),$P$694:$P$707,0))))</f>
        <v/>
      </c>
      <c r="K14" s="43" t="str">
        <f>IF(NOT($F14),"",IF(MIN($P$708:$P$721)&gt;=Validation_Lists!$I$2,"UNASSIGNED",INDEX($F$708:$F$721,MATCH(MIN($P$708:$P$721),$P$708:$P$721,0))))</f>
        <v/>
      </c>
      <c r="L14" s="43" t="str">
        <f>IF(NOT($F14),"",IF(MIN($P$722:$P$735)&gt;=Validation_Lists!$I$2,"UNASSIGNED",INDEX($F$722:$F$735,MATCH(MIN($P$722:$P$735),$P$722:$P$735,0))))</f>
        <v/>
      </c>
      <c r="M14" s="43" t="str">
        <f>IF(OR(NOT($F14),UPPER($E14)&lt;&gt;"HOME"),"",IF(MIN($P$736:$P$749)&gt;=Validation_Lists!$I$2,"UNASSIGNED",INDEX($F$736:$F$749,MATCH(MIN($P$736:$P$749),$P$736:$P$749,0))))</f>
        <v/>
      </c>
      <c r="N14" s="43">
        <f t="shared" si="2"/>
        <v>0</v>
      </c>
      <c r="O14" s="43" t="str">
        <f>IFERROR(MATCH("Coach",Fixtures_Rosters!$G$27:$G$40,0),"")</f>
        <v/>
      </c>
      <c r="P14" s="43" t="str">
        <f>IFERROR(MATCH("Assistant Coach",Fixtures_Rosters!$G$27:$G$40,0),"")</f>
        <v/>
      </c>
      <c r="Q14" s="43" t="str">
        <f>IFERROR(MATCH("Manager",Fixtures_Rosters!$H$27:$H$40,0),"")</f>
        <v/>
      </c>
      <c r="R14" s="43" t="str">
        <f>IFERROR(MATCH("Backup Manager",Fixtures_Rosters!$H$27:$H$40,0),IFERROR(MATCH("Backup",Fixtures_Rosters!$H$27:$H$40,0),""))</f>
        <v/>
      </c>
      <c r="T14" s="45" t="str">
        <f>IF(Fixtures_Rosters!$C$38="","",Fixtures_Rosters!$C$38)</f>
        <v/>
      </c>
      <c r="U14" s="45" t="str">
        <f>IF($T14="","",IF(UPPER(Fixtures_Rosters!$F$38)="YES",COUNTIF($H$2:$I$15,$T14),0))</f>
        <v/>
      </c>
      <c r="V14" s="45" t="str">
        <f t="shared" si="3"/>
        <v/>
      </c>
      <c r="W14" s="45" t="str">
        <f t="shared" si="4"/>
        <v/>
      </c>
      <c r="X14" s="45" t="str">
        <f t="shared" si="5"/>
        <v/>
      </c>
      <c r="Y14" s="45" t="str">
        <f t="shared" si="6"/>
        <v/>
      </c>
      <c r="Z14" s="45" t="str">
        <f t="shared" si="7"/>
        <v/>
      </c>
    </row>
    <row r="15" spans="1:26" x14ac:dyDescent="0.2">
      <c r="A15" s="43">
        <v>14</v>
      </c>
      <c r="B15" s="43">
        <v>14</v>
      </c>
      <c r="C15" s="43">
        <v>21</v>
      </c>
      <c r="D15" s="43">
        <v>14</v>
      </c>
      <c r="E15" s="43" t="str">
        <f>IF(Fixtures_Rosters!$F$21="","",Fixtures_Rosters!$F$21)</f>
        <v/>
      </c>
      <c r="F15" s="43" t="b">
        <f t="shared" si="0"/>
        <v>0</v>
      </c>
      <c r="G15" s="43" t="str">
        <f t="shared" si="1"/>
        <v/>
      </c>
      <c r="H15" s="43" t="str">
        <f>IF(NOT($F15),"",IF($O15="",IF($P15="","UNASSIGNED",IF(AND(LEN(INDEX(Fixtures_Rosters!$C$27:$C$40,$P15)&amp;"")&gt;0,INDEX(Fixtures_Rosters!$L$27:$AA$40,$P15,$D15)="Available"),INDEX(Fixtures_Rosters!$C$27:$C$40,$P15),"UNASSIGNED")),IF(AND(LEN(INDEX(Fixtures_Rosters!$C$27:$C$40,$O15)&amp;"")&gt;0,INDEX(Fixtures_Rosters!$L$27:$AA$40,$O15,$D15)="Available"),INDEX(Fixtures_Rosters!$C$27:$C$40,$O15),IF($P15="","UNASSIGNED",IF(AND(LEN(INDEX(Fixtures_Rosters!$C$27:$C$40,$P15)&amp;"")&gt;0,INDEX(Fixtures_Rosters!$L$27:$AA$40,$P15,$D15)="Available"),INDEX(Fixtures_Rosters!$C$27:$C$40,$P15),"UNASSIGNED")))))</f>
        <v/>
      </c>
      <c r="I15" s="43" t="str">
        <f>IF(NOT($F15),"",IF($Q15="",IF($R15="","UNASSIGNED",IF(AND(LEN(INDEX(Fixtures_Rosters!$C$27:$C$40,$R15)&amp;"")&gt;0,INDEX(Fixtures_Rosters!$L$27:$AA$40,$R15,$D15)="Available"),INDEX(Fixtures_Rosters!$C$27:$C$40,$R15),"UNASSIGNED")),IF(AND(LEN(INDEX(Fixtures_Rosters!$C$27:$C$40,$Q15)&amp;"")&gt;0,INDEX(Fixtures_Rosters!$L$27:$AA$40,$Q15,$D15)="Available"),INDEX(Fixtures_Rosters!$C$27:$C$40,$Q15),IF($R15="","UNASSIGNED",IF(AND(LEN(INDEX(Fixtures_Rosters!$C$27:$C$40,$R15)&amp;"")&gt;0,INDEX(Fixtures_Rosters!$L$27:$AA$40,$R15,$D15)="Available"),INDEX(Fixtures_Rosters!$C$27:$C$40,$R15),"UNASSIGNED")))))</f>
        <v/>
      </c>
      <c r="J15" s="43" t="str">
        <f>IF(NOT($F15),"",IF(MIN($P$750:$P$763)&gt;=Validation_Lists!$I$2,"UNASSIGNED",INDEX($F$750:$F$763,MATCH(MIN($P$750:$P$763),$P$750:$P$763,0))))</f>
        <v/>
      </c>
      <c r="K15" s="43" t="str">
        <f>IF(NOT($F15),"",IF(MIN($P$764:$P$777)&gt;=Validation_Lists!$I$2,"UNASSIGNED",INDEX($F$764:$F$777,MATCH(MIN($P$764:$P$777),$P$764:$P$777,0))))</f>
        <v/>
      </c>
      <c r="L15" s="43" t="str">
        <f>IF(NOT($F15),"",IF(MIN($P$778:$P$791)&gt;=Validation_Lists!$I$2,"UNASSIGNED",INDEX($F$778:$F$791,MATCH(MIN($P$778:$P$791),$P$778:$P$791,0))))</f>
        <v/>
      </c>
      <c r="M15" s="43" t="str">
        <f>IF(OR(NOT($F15),UPPER($E15)&lt;&gt;"HOME"),"",IF(MIN($P$792:$P$805)&gt;=Validation_Lists!$I$2,"UNASSIGNED",INDEX($F$792:$F$805,MATCH(MIN($P$792:$P$805),$P$792:$P$805,0))))</f>
        <v/>
      </c>
      <c r="N15" s="43">
        <f t="shared" si="2"/>
        <v>0</v>
      </c>
      <c r="O15" s="43" t="str">
        <f>IFERROR(MATCH("Coach",Fixtures_Rosters!$G$27:$G$40,0),"")</f>
        <v/>
      </c>
      <c r="P15" s="43" t="str">
        <f>IFERROR(MATCH("Assistant Coach",Fixtures_Rosters!$G$27:$G$40,0),"")</f>
        <v/>
      </c>
      <c r="Q15" s="43" t="str">
        <f>IFERROR(MATCH("Manager",Fixtures_Rosters!$H$27:$H$40,0),"")</f>
        <v/>
      </c>
      <c r="R15" s="43" t="str">
        <f>IFERROR(MATCH("Backup Manager",Fixtures_Rosters!$H$27:$H$40,0),IFERROR(MATCH("Backup",Fixtures_Rosters!$H$27:$H$40,0),""))</f>
        <v/>
      </c>
      <c r="T15" s="45" t="str">
        <f>IF(Fixtures_Rosters!$C$39="","",Fixtures_Rosters!$C$39)</f>
        <v/>
      </c>
      <c r="U15" s="45" t="str">
        <f>IF($T15="","",IF(UPPER(Fixtures_Rosters!$F$39)="YES",COUNTIF($H$2:$I$15,$T15),0))</f>
        <v/>
      </c>
      <c r="V15" s="45" t="str">
        <f t="shared" si="3"/>
        <v/>
      </c>
      <c r="W15" s="45" t="str">
        <f t="shared" si="4"/>
        <v/>
      </c>
      <c r="X15" s="45" t="str">
        <f t="shared" si="5"/>
        <v/>
      </c>
      <c r="Y15" s="45" t="str">
        <f t="shared" si="6"/>
        <v/>
      </c>
      <c r="Z15" s="45" t="str">
        <f t="shared" si="7"/>
        <v/>
      </c>
    </row>
    <row r="16" spans="1:26" x14ac:dyDescent="0.2">
      <c r="A16" s="43"/>
      <c r="B16" s="43"/>
      <c r="C16" s="43"/>
      <c r="D16" s="43"/>
      <c r="E16" s="43"/>
      <c r="F16" s="43"/>
      <c r="G16" s="43"/>
      <c r="H16" s="43"/>
      <c r="I16" s="43"/>
      <c r="J16" s="43"/>
      <c r="K16" s="43"/>
      <c r="L16" s="43"/>
      <c r="M16" s="43"/>
      <c r="N16" s="43"/>
      <c r="O16" s="43"/>
      <c r="P16" s="43"/>
      <c r="Q16" s="43"/>
      <c r="R16" s="43"/>
      <c r="T16" s="45" t="str">
        <f>IF(Fixtures_Rosters!$C$40="","",Fixtures_Rosters!$C$40)</f>
        <v/>
      </c>
      <c r="U16" s="45" t="str">
        <f>IF($T16="","",IF(UPPER(Fixtures_Rosters!$F$40)="YES",COUNTIF($H$2:$I$15,$T16),0))</f>
        <v/>
      </c>
      <c r="V16" s="45" t="str">
        <f t="shared" si="3"/>
        <v/>
      </c>
      <c r="W16" s="45" t="str">
        <f t="shared" si="4"/>
        <v/>
      </c>
      <c r="X16" s="45" t="str">
        <f t="shared" si="5"/>
        <v/>
      </c>
      <c r="Y16" s="45" t="str">
        <f t="shared" si="6"/>
        <v/>
      </c>
      <c r="Z16" s="45" t="str">
        <f t="shared" si="7"/>
        <v/>
      </c>
    </row>
    <row r="17" spans="1:18" x14ac:dyDescent="0.2">
      <c r="A17" s="43"/>
      <c r="B17" s="43"/>
      <c r="C17" s="43"/>
      <c r="D17" s="43"/>
      <c r="E17" s="43"/>
      <c r="F17" s="43"/>
      <c r="G17" s="43"/>
      <c r="H17" s="43"/>
      <c r="I17" s="43"/>
      <c r="J17" s="43"/>
      <c r="K17" s="43"/>
      <c r="L17" s="43"/>
      <c r="M17" s="43"/>
      <c r="N17" s="43"/>
      <c r="O17" s="43"/>
      <c r="P17" s="43"/>
      <c r="Q17" s="43"/>
      <c r="R17" s="43"/>
    </row>
    <row r="20" spans="1:18" x14ac:dyDescent="0.2">
      <c r="A20" s="50" t="s">
        <v>61</v>
      </c>
      <c r="B20" s="50" t="s">
        <v>50</v>
      </c>
      <c r="C20" s="50" t="s">
        <v>77</v>
      </c>
      <c r="D20" s="50" t="s">
        <v>78</v>
      </c>
      <c r="E20" s="50" t="s">
        <v>79</v>
      </c>
      <c r="F20" s="50" t="s">
        <v>21</v>
      </c>
      <c r="G20" s="50" t="s">
        <v>80</v>
      </c>
      <c r="H20" s="50" t="s">
        <v>81</v>
      </c>
      <c r="I20" s="50" t="s">
        <v>82</v>
      </c>
      <c r="J20" s="50" t="s">
        <v>83</v>
      </c>
      <c r="K20" s="50" t="s">
        <v>84</v>
      </c>
      <c r="L20" s="50" t="s">
        <v>85</v>
      </c>
      <c r="M20" s="50" t="s">
        <v>86</v>
      </c>
      <c r="N20" s="50" t="s">
        <v>87</v>
      </c>
      <c r="O20" s="50" t="s">
        <v>88</v>
      </c>
      <c r="P20" s="50" t="s">
        <v>89</v>
      </c>
    </row>
    <row r="21" spans="1:18" x14ac:dyDescent="0.2">
      <c r="A21" s="44"/>
      <c r="B21" s="44"/>
      <c r="C21" s="44"/>
      <c r="D21" s="44"/>
      <c r="E21" s="44"/>
      <c r="F21" s="44"/>
      <c r="G21" s="44"/>
      <c r="H21" s="44"/>
      <c r="I21" s="44"/>
      <c r="J21" s="44"/>
      <c r="K21" s="44"/>
      <c r="L21" s="44"/>
      <c r="M21" s="44"/>
      <c r="N21" s="44"/>
      <c r="O21" s="44"/>
      <c r="P21" s="44"/>
    </row>
    <row r="22" spans="1:18" x14ac:dyDescent="0.2">
      <c r="A22" s="44">
        <v>1</v>
      </c>
      <c r="B22" s="44">
        <v>1</v>
      </c>
      <c r="C22" s="44">
        <v>1</v>
      </c>
      <c r="D22" s="44" t="s">
        <v>56</v>
      </c>
      <c r="E22" s="44">
        <v>1</v>
      </c>
      <c r="F22" s="44" t="str">
        <f>IF(Fixtures_Rosters!$C$27="","",Fixtures_Rosters!$C$27)</f>
        <v/>
      </c>
      <c r="G22" s="44" t="b">
        <f>AND(LEN($F22&amp;"")&gt;0,UPPER(INDEX(Fixtures_Rosters!$F$27:$F$40,$E22))="YES")</f>
        <v>0</v>
      </c>
      <c r="H22" s="44" t="b">
        <f>INDEX(Fixtures_Rosters!$L$27:$AA$40,$E22,INDEX($D$2:$D$15,$A22))="Available"</f>
        <v>0</v>
      </c>
      <c r="I22" s="44" t="b">
        <f>AND(NOT(OR(UPPER(INDEX(Fixtures_Rosters!$G$27:$G$40,$E22))="COACH",UPPER(INDEX(Fixtures_Rosters!$G$27:$G$40,$E22))="ASSISTANT COACH")),IF(UPPER(INDEX($E$2:$E$15,$A22))="HOME",OR(UPPER(INDEX(Fixtures_Rosters!$E$27:$E$40,$E22))="ELECTRONIC",UPPER(INDEX(Fixtures_Rosters!$E$27:$E$40,$E22))="BOTH"),IF(UPPER(INDEX($E$2:$E$15,$A22))="AWAY",OR(UPPER(INDEX(Fixtures_Rosters!$E$27:$E$40,$E22))="PAPER",UPPER(INDEX(Fixtures_Rosters!$E$27:$E$40,$E22))="BOTH"),FALSE)))</f>
        <v>0</v>
      </c>
      <c r="J22" s="44" t="b">
        <f>TRUE</f>
        <v>1</v>
      </c>
      <c r="K22" s="44" t="b">
        <f>TRUE</f>
        <v>1</v>
      </c>
      <c r="L22" s="44">
        <f>0</f>
        <v>0</v>
      </c>
      <c r="M22" s="44">
        <f>0</f>
        <v>0</v>
      </c>
      <c r="N22" s="44">
        <f>MOD($E22-$A22-$C22+ROWS(Fixtures_Rosters!$C$27:$C$40)*2,ROWS(Fixtures_Rosters!$C$27:$C$40))</f>
        <v>13</v>
      </c>
      <c r="O22" s="44" t="b">
        <f>TRUE</f>
        <v>1</v>
      </c>
      <c r="P22" s="44">
        <f>IF(AND(INDEX($F$2:$F$15,$A22),$G22,$H22,$I22,$J22,$K22,$O22),$M22*Validation_Lists!$I$3*Validation_Lists!$I$3+$L22*Validation_Lists!$I$3+$N22,Validation_Lists!$I$2)</f>
        <v>999999</v>
      </c>
    </row>
    <row r="23" spans="1:18" x14ac:dyDescent="0.2">
      <c r="A23" s="44">
        <v>1</v>
      </c>
      <c r="B23" s="44">
        <v>1</v>
      </c>
      <c r="C23" s="44">
        <v>1</v>
      </c>
      <c r="D23" s="44" t="s">
        <v>56</v>
      </c>
      <c r="E23" s="44">
        <v>2</v>
      </c>
      <c r="F23" s="44" t="str">
        <f>IF(Fixtures_Rosters!$C$28="","",Fixtures_Rosters!$C$28)</f>
        <v/>
      </c>
      <c r="G23" s="44" t="b">
        <f>AND(LEN($F23&amp;"")&gt;0,UPPER(INDEX(Fixtures_Rosters!$F$27:$F$40,$E23))="YES")</f>
        <v>0</v>
      </c>
      <c r="H23" s="44" t="b">
        <f>INDEX(Fixtures_Rosters!$L$27:$AA$40,$E23,INDEX($D$2:$D$15,$A23))="Available"</f>
        <v>1</v>
      </c>
      <c r="I23" s="44" t="b">
        <f>AND(NOT(OR(UPPER(INDEX(Fixtures_Rosters!$G$27:$G$40,$E23))="COACH",UPPER(INDEX(Fixtures_Rosters!$G$27:$G$40,$E23))="ASSISTANT COACH")),IF(UPPER(INDEX($E$2:$E$15,$A23))="HOME",OR(UPPER(INDEX(Fixtures_Rosters!$E$27:$E$40,$E23))="ELECTRONIC",UPPER(INDEX(Fixtures_Rosters!$E$27:$E$40,$E23))="BOTH"),IF(UPPER(INDEX($E$2:$E$15,$A23))="AWAY",OR(UPPER(INDEX(Fixtures_Rosters!$E$27:$E$40,$E23))="PAPER",UPPER(INDEX(Fixtures_Rosters!$E$27:$E$40,$E23))="BOTH"),FALSE)))</f>
        <v>0</v>
      </c>
      <c r="J23" s="44" t="b">
        <f>TRUE</f>
        <v>1</v>
      </c>
      <c r="K23" s="44" t="b">
        <f>TRUE</f>
        <v>1</v>
      </c>
      <c r="L23" s="44">
        <f>0</f>
        <v>0</v>
      </c>
      <c r="M23" s="44">
        <f>0</f>
        <v>0</v>
      </c>
      <c r="N23" s="44">
        <f>MOD($E23-$A23-$C23+ROWS(Fixtures_Rosters!$C$27:$C$40)*2,ROWS(Fixtures_Rosters!$C$27:$C$40))</f>
        <v>0</v>
      </c>
      <c r="O23" s="44" t="b">
        <f>TRUE</f>
        <v>1</v>
      </c>
      <c r="P23" s="44">
        <f>IF(AND(INDEX($F$2:$F$15,$A23),$G23,$H23,$I23,$J23,$K23,$O23),$M23*Validation_Lists!$I$3*Validation_Lists!$I$3+$L23*Validation_Lists!$I$3+$N23,Validation_Lists!$I$2)</f>
        <v>999999</v>
      </c>
    </row>
    <row r="24" spans="1:18" x14ac:dyDescent="0.2">
      <c r="A24" s="44">
        <v>1</v>
      </c>
      <c r="B24" s="44">
        <v>1</v>
      </c>
      <c r="C24" s="44">
        <v>1</v>
      </c>
      <c r="D24" s="44" t="s">
        <v>56</v>
      </c>
      <c r="E24" s="44">
        <v>3</v>
      </c>
      <c r="F24" s="44" t="str">
        <f>IF(Fixtures_Rosters!$C$29="","",Fixtures_Rosters!$C$29)</f>
        <v/>
      </c>
      <c r="G24" s="44" t="b">
        <f>AND(LEN($F24&amp;"")&gt;0,UPPER(INDEX(Fixtures_Rosters!$F$27:$F$40,$E24))="YES")</f>
        <v>0</v>
      </c>
      <c r="H24" s="44" t="b">
        <f>INDEX(Fixtures_Rosters!$L$27:$AA$40,$E24,INDEX($D$2:$D$15,$A24))="Available"</f>
        <v>1</v>
      </c>
      <c r="I24" s="44" t="b">
        <f>AND(NOT(OR(UPPER(INDEX(Fixtures_Rosters!$G$27:$G$40,$E24))="COACH",UPPER(INDEX(Fixtures_Rosters!$G$27:$G$40,$E24))="ASSISTANT COACH")),IF(UPPER(INDEX($E$2:$E$15,$A24))="HOME",OR(UPPER(INDEX(Fixtures_Rosters!$E$27:$E$40,$E24))="ELECTRONIC",UPPER(INDEX(Fixtures_Rosters!$E$27:$E$40,$E24))="BOTH"),IF(UPPER(INDEX($E$2:$E$15,$A24))="AWAY",OR(UPPER(INDEX(Fixtures_Rosters!$E$27:$E$40,$E24))="PAPER",UPPER(INDEX(Fixtures_Rosters!$E$27:$E$40,$E24))="BOTH"),FALSE)))</f>
        <v>0</v>
      </c>
      <c r="J24" s="44" t="b">
        <f>TRUE</f>
        <v>1</v>
      </c>
      <c r="K24" s="44" t="b">
        <f>TRUE</f>
        <v>1</v>
      </c>
      <c r="L24" s="44">
        <f>0</f>
        <v>0</v>
      </c>
      <c r="M24" s="44">
        <f>0</f>
        <v>0</v>
      </c>
      <c r="N24" s="44">
        <f>MOD($E24-$A24-$C24+ROWS(Fixtures_Rosters!$C$27:$C$40)*2,ROWS(Fixtures_Rosters!$C$27:$C$40))</f>
        <v>1</v>
      </c>
      <c r="O24" s="44" t="b">
        <f>TRUE</f>
        <v>1</v>
      </c>
      <c r="P24" s="44">
        <f>IF(AND(INDEX($F$2:$F$15,$A24),$G24,$H24,$I24,$J24,$K24,$O24),$M24*Validation_Lists!$I$3*Validation_Lists!$I$3+$L24*Validation_Lists!$I$3+$N24,Validation_Lists!$I$2)</f>
        <v>999999</v>
      </c>
    </row>
    <row r="25" spans="1:18" x14ac:dyDescent="0.2">
      <c r="A25" s="44">
        <v>1</v>
      </c>
      <c r="B25" s="44">
        <v>1</v>
      </c>
      <c r="C25" s="44">
        <v>1</v>
      </c>
      <c r="D25" s="44" t="s">
        <v>56</v>
      </c>
      <c r="E25" s="44">
        <v>4</v>
      </c>
      <c r="F25" s="44" t="str">
        <f>IF(Fixtures_Rosters!$C$30="","",Fixtures_Rosters!$C$30)</f>
        <v/>
      </c>
      <c r="G25" s="44" t="b">
        <f>AND(LEN($F25&amp;"")&gt;0,UPPER(INDEX(Fixtures_Rosters!$F$27:$F$40,$E25))="YES")</f>
        <v>0</v>
      </c>
      <c r="H25" s="44" t="b">
        <f>INDEX(Fixtures_Rosters!$L$27:$AA$40,$E25,INDEX($D$2:$D$15,$A25))="Available"</f>
        <v>1</v>
      </c>
      <c r="I25" s="44" t="b">
        <f>AND(NOT(OR(UPPER(INDEX(Fixtures_Rosters!$G$27:$G$40,$E25))="COACH",UPPER(INDEX(Fixtures_Rosters!$G$27:$G$40,$E25))="ASSISTANT COACH")),IF(UPPER(INDEX($E$2:$E$15,$A25))="HOME",OR(UPPER(INDEX(Fixtures_Rosters!$E$27:$E$40,$E25))="ELECTRONIC",UPPER(INDEX(Fixtures_Rosters!$E$27:$E$40,$E25))="BOTH"),IF(UPPER(INDEX($E$2:$E$15,$A25))="AWAY",OR(UPPER(INDEX(Fixtures_Rosters!$E$27:$E$40,$E25))="PAPER",UPPER(INDEX(Fixtures_Rosters!$E$27:$E$40,$E25))="BOTH"),FALSE)))</f>
        <v>0</v>
      </c>
      <c r="J25" s="44" t="b">
        <f>TRUE</f>
        <v>1</v>
      </c>
      <c r="K25" s="44" t="b">
        <f>TRUE</f>
        <v>1</v>
      </c>
      <c r="L25" s="44">
        <f>0</f>
        <v>0</v>
      </c>
      <c r="M25" s="44">
        <f>0</f>
        <v>0</v>
      </c>
      <c r="N25" s="44">
        <f>MOD($E25-$A25-$C25+ROWS(Fixtures_Rosters!$C$27:$C$40)*2,ROWS(Fixtures_Rosters!$C$27:$C$40))</f>
        <v>2</v>
      </c>
      <c r="O25" s="44" t="b">
        <f>TRUE</f>
        <v>1</v>
      </c>
      <c r="P25" s="44">
        <f>IF(AND(INDEX($F$2:$F$15,$A25),$G25,$H25,$I25,$J25,$K25,$O25),$M25*Validation_Lists!$I$3*Validation_Lists!$I$3+$L25*Validation_Lists!$I$3+$N25,Validation_Lists!$I$2)</f>
        <v>999999</v>
      </c>
    </row>
    <row r="26" spans="1:18" x14ac:dyDescent="0.2">
      <c r="A26" s="44">
        <v>1</v>
      </c>
      <c r="B26" s="44">
        <v>1</v>
      </c>
      <c r="C26" s="44">
        <v>1</v>
      </c>
      <c r="D26" s="44" t="s">
        <v>56</v>
      </c>
      <c r="E26" s="44">
        <v>5</v>
      </c>
      <c r="F26" s="44" t="str">
        <f>IF(Fixtures_Rosters!$C$31="","",Fixtures_Rosters!$C$31)</f>
        <v/>
      </c>
      <c r="G26" s="44" t="b">
        <f>AND(LEN($F26&amp;"")&gt;0,UPPER(INDEX(Fixtures_Rosters!$F$27:$F$40,$E26))="YES")</f>
        <v>0</v>
      </c>
      <c r="H26" s="44" t="b">
        <f>INDEX(Fixtures_Rosters!$L$27:$AA$40,$E26,INDEX($D$2:$D$15,$A26))="Available"</f>
        <v>1</v>
      </c>
      <c r="I26" s="44" t="b">
        <f>AND(NOT(OR(UPPER(INDEX(Fixtures_Rosters!$G$27:$G$40,$E26))="COACH",UPPER(INDEX(Fixtures_Rosters!$G$27:$G$40,$E26))="ASSISTANT COACH")),IF(UPPER(INDEX($E$2:$E$15,$A26))="HOME",OR(UPPER(INDEX(Fixtures_Rosters!$E$27:$E$40,$E26))="ELECTRONIC",UPPER(INDEX(Fixtures_Rosters!$E$27:$E$40,$E26))="BOTH"),IF(UPPER(INDEX($E$2:$E$15,$A26))="AWAY",OR(UPPER(INDEX(Fixtures_Rosters!$E$27:$E$40,$E26))="PAPER",UPPER(INDEX(Fixtures_Rosters!$E$27:$E$40,$E26))="BOTH"),FALSE)))</f>
        <v>0</v>
      </c>
      <c r="J26" s="44" t="b">
        <f>TRUE</f>
        <v>1</v>
      </c>
      <c r="K26" s="44" t="b">
        <f>TRUE</f>
        <v>1</v>
      </c>
      <c r="L26" s="44">
        <f>0</f>
        <v>0</v>
      </c>
      <c r="M26" s="44">
        <f>0</f>
        <v>0</v>
      </c>
      <c r="N26" s="44">
        <f>MOD($E26-$A26-$C26+ROWS(Fixtures_Rosters!$C$27:$C$40)*2,ROWS(Fixtures_Rosters!$C$27:$C$40))</f>
        <v>3</v>
      </c>
      <c r="O26" s="44" t="b">
        <f>TRUE</f>
        <v>1</v>
      </c>
      <c r="P26" s="44">
        <f>IF(AND(INDEX($F$2:$F$15,$A26),$G26,$H26,$I26,$J26,$K26,$O26),$M26*Validation_Lists!$I$3*Validation_Lists!$I$3+$L26*Validation_Lists!$I$3+$N26,Validation_Lists!$I$2)</f>
        <v>999999</v>
      </c>
    </row>
    <row r="27" spans="1:18" x14ac:dyDescent="0.2">
      <c r="A27" s="44">
        <v>1</v>
      </c>
      <c r="B27" s="44">
        <v>1</v>
      </c>
      <c r="C27" s="44">
        <v>1</v>
      </c>
      <c r="D27" s="44" t="s">
        <v>56</v>
      </c>
      <c r="E27" s="44">
        <v>6</v>
      </c>
      <c r="F27" s="44" t="str">
        <f>IF(Fixtures_Rosters!$C$32="","",Fixtures_Rosters!$C$32)</f>
        <v/>
      </c>
      <c r="G27" s="44" t="b">
        <f>AND(LEN($F27&amp;"")&gt;0,UPPER(INDEX(Fixtures_Rosters!$F$27:$F$40,$E27))="YES")</f>
        <v>0</v>
      </c>
      <c r="H27" s="44" t="b">
        <f>INDEX(Fixtures_Rosters!$L$27:$AA$40,$E27,INDEX($D$2:$D$15,$A27))="Available"</f>
        <v>1</v>
      </c>
      <c r="I27" s="44" t="b">
        <f>AND(NOT(OR(UPPER(INDEX(Fixtures_Rosters!$G$27:$G$40,$E27))="COACH",UPPER(INDEX(Fixtures_Rosters!$G$27:$G$40,$E27))="ASSISTANT COACH")),IF(UPPER(INDEX($E$2:$E$15,$A27))="HOME",OR(UPPER(INDEX(Fixtures_Rosters!$E$27:$E$40,$E27))="ELECTRONIC",UPPER(INDEX(Fixtures_Rosters!$E$27:$E$40,$E27))="BOTH"),IF(UPPER(INDEX($E$2:$E$15,$A27))="AWAY",OR(UPPER(INDEX(Fixtures_Rosters!$E$27:$E$40,$E27))="PAPER",UPPER(INDEX(Fixtures_Rosters!$E$27:$E$40,$E27))="BOTH"),FALSE)))</f>
        <v>0</v>
      </c>
      <c r="J27" s="44" t="b">
        <f>TRUE</f>
        <v>1</v>
      </c>
      <c r="K27" s="44" t="b">
        <f>TRUE</f>
        <v>1</v>
      </c>
      <c r="L27" s="44">
        <f>0</f>
        <v>0</v>
      </c>
      <c r="M27" s="44">
        <f>0</f>
        <v>0</v>
      </c>
      <c r="N27" s="44">
        <f>MOD($E27-$A27-$C27+ROWS(Fixtures_Rosters!$C$27:$C$40)*2,ROWS(Fixtures_Rosters!$C$27:$C$40))</f>
        <v>4</v>
      </c>
      <c r="O27" s="44" t="b">
        <f>TRUE</f>
        <v>1</v>
      </c>
      <c r="P27" s="44">
        <f>IF(AND(INDEX($F$2:$F$15,$A27),$G27,$H27,$I27,$J27,$K27,$O27),$M27*Validation_Lists!$I$3*Validation_Lists!$I$3+$L27*Validation_Lists!$I$3+$N27,Validation_Lists!$I$2)</f>
        <v>999999</v>
      </c>
    </row>
    <row r="28" spans="1:18" x14ac:dyDescent="0.2">
      <c r="A28" s="44">
        <v>1</v>
      </c>
      <c r="B28" s="44">
        <v>1</v>
      </c>
      <c r="C28" s="44">
        <v>1</v>
      </c>
      <c r="D28" s="44" t="s">
        <v>56</v>
      </c>
      <c r="E28" s="44">
        <v>7</v>
      </c>
      <c r="F28" s="44" t="str">
        <f>IF(Fixtures_Rosters!$C$33="","",Fixtures_Rosters!$C$33)</f>
        <v/>
      </c>
      <c r="G28" s="44" t="b">
        <f>AND(LEN($F28&amp;"")&gt;0,UPPER(INDEX(Fixtures_Rosters!$F$27:$F$40,$E28))="YES")</f>
        <v>0</v>
      </c>
      <c r="H28" s="44" t="b">
        <f>INDEX(Fixtures_Rosters!$L$27:$AA$40,$E28,INDEX($D$2:$D$15,$A28))="Available"</f>
        <v>1</v>
      </c>
      <c r="I28" s="44" t="b">
        <f>AND(NOT(OR(UPPER(INDEX(Fixtures_Rosters!$G$27:$G$40,$E28))="COACH",UPPER(INDEX(Fixtures_Rosters!$G$27:$G$40,$E28))="ASSISTANT COACH")),IF(UPPER(INDEX($E$2:$E$15,$A28))="HOME",OR(UPPER(INDEX(Fixtures_Rosters!$E$27:$E$40,$E28))="ELECTRONIC",UPPER(INDEX(Fixtures_Rosters!$E$27:$E$40,$E28))="BOTH"),IF(UPPER(INDEX($E$2:$E$15,$A28))="AWAY",OR(UPPER(INDEX(Fixtures_Rosters!$E$27:$E$40,$E28))="PAPER",UPPER(INDEX(Fixtures_Rosters!$E$27:$E$40,$E28))="BOTH"),FALSE)))</f>
        <v>0</v>
      </c>
      <c r="J28" s="44" t="b">
        <f>TRUE</f>
        <v>1</v>
      </c>
      <c r="K28" s="44" t="b">
        <f>TRUE</f>
        <v>1</v>
      </c>
      <c r="L28" s="44">
        <f>0</f>
        <v>0</v>
      </c>
      <c r="M28" s="44">
        <f>0</f>
        <v>0</v>
      </c>
      <c r="N28" s="44">
        <f>MOD($E28-$A28-$C28+ROWS(Fixtures_Rosters!$C$27:$C$40)*2,ROWS(Fixtures_Rosters!$C$27:$C$40))</f>
        <v>5</v>
      </c>
      <c r="O28" s="44" t="b">
        <f>TRUE</f>
        <v>1</v>
      </c>
      <c r="P28" s="44">
        <f>IF(AND(INDEX($F$2:$F$15,$A28),$G28,$H28,$I28,$J28,$K28,$O28),$M28*Validation_Lists!$I$3*Validation_Lists!$I$3+$L28*Validation_Lists!$I$3+$N28,Validation_Lists!$I$2)</f>
        <v>999999</v>
      </c>
    </row>
    <row r="29" spans="1:18" x14ac:dyDescent="0.2">
      <c r="A29" s="44">
        <v>1</v>
      </c>
      <c r="B29" s="44">
        <v>1</v>
      </c>
      <c r="C29" s="44">
        <v>1</v>
      </c>
      <c r="D29" s="44" t="s">
        <v>56</v>
      </c>
      <c r="E29" s="44">
        <v>8</v>
      </c>
      <c r="F29" s="44" t="str">
        <f>IF(Fixtures_Rosters!$C$34="","",Fixtures_Rosters!$C$34)</f>
        <v/>
      </c>
      <c r="G29" s="44" t="b">
        <f>AND(LEN($F29&amp;"")&gt;0,UPPER(INDEX(Fixtures_Rosters!$F$27:$F$40,$E29))="YES")</f>
        <v>0</v>
      </c>
      <c r="H29" s="44" t="b">
        <f>INDEX(Fixtures_Rosters!$L$27:$AA$40,$E29,INDEX($D$2:$D$15,$A29))="Available"</f>
        <v>1</v>
      </c>
      <c r="I29" s="44" t="b">
        <f>AND(NOT(OR(UPPER(INDEX(Fixtures_Rosters!$G$27:$G$40,$E29))="COACH",UPPER(INDEX(Fixtures_Rosters!$G$27:$G$40,$E29))="ASSISTANT COACH")),IF(UPPER(INDEX($E$2:$E$15,$A29))="HOME",OR(UPPER(INDEX(Fixtures_Rosters!$E$27:$E$40,$E29))="ELECTRONIC",UPPER(INDEX(Fixtures_Rosters!$E$27:$E$40,$E29))="BOTH"),IF(UPPER(INDEX($E$2:$E$15,$A29))="AWAY",OR(UPPER(INDEX(Fixtures_Rosters!$E$27:$E$40,$E29))="PAPER",UPPER(INDEX(Fixtures_Rosters!$E$27:$E$40,$E29))="BOTH"),FALSE)))</f>
        <v>0</v>
      </c>
      <c r="J29" s="44" t="b">
        <f>TRUE</f>
        <v>1</v>
      </c>
      <c r="K29" s="44" t="b">
        <f>TRUE</f>
        <v>1</v>
      </c>
      <c r="L29" s="44">
        <f>0</f>
        <v>0</v>
      </c>
      <c r="M29" s="44">
        <f>0</f>
        <v>0</v>
      </c>
      <c r="N29" s="44">
        <f>MOD($E29-$A29-$C29+ROWS(Fixtures_Rosters!$C$27:$C$40)*2,ROWS(Fixtures_Rosters!$C$27:$C$40))</f>
        <v>6</v>
      </c>
      <c r="O29" s="44" t="b">
        <f>TRUE</f>
        <v>1</v>
      </c>
      <c r="P29" s="44">
        <f>IF(AND(INDEX($F$2:$F$15,$A29),$G29,$H29,$I29,$J29,$K29,$O29),$M29*Validation_Lists!$I$3*Validation_Lists!$I$3+$L29*Validation_Lists!$I$3+$N29,Validation_Lists!$I$2)</f>
        <v>999999</v>
      </c>
    </row>
    <row r="30" spans="1:18" x14ac:dyDescent="0.2">
      <c r="A30" s="44">
        <v>1</v>
      </c>
      <c r="B30" s="44">
        <v>1</v>
      </c>
      <c r="C30" s="44">
        <v>1</v>
      </c>
      <c r="D30" s="44" t="s">
        <v>56</v>
      </c>
      <c r="E30" s="44">
        <v>9</v>
      </c>
      <c r="F30" s="44" t="str">
        <f>IF(Fixtures_Rosters!$C$35="","",Fixtures_Rosters!$C$35)</f>
        <v/>
      </c>
      <c r="G30" s="44" t="b">
        <f>AND(LEN($F30&amp;"")&gt;0,UPPER(INDEX(Fixtures_Rosters!$F$27:$F$40,$E30))="YES")</f>
        <v>0</v>
      </c>
      <c r="H30" s="44" t="b">
        <f>INDEX(Fixtures_Rosters!$L$27:$AA$40,$E30,INDEX($D$2:$D$15,$A30))="Available"</f>
        <v>1</v>
      </c>
      <c r="I30" s="44" t="b">
        <f>AND(NOT(OR(UPPER(INDEX(Fixtures_Rosters!$G$27:$G$40,$E30))="COACH",UPPER(INDEX(Fixtures_Rosters!$G$27:$G$40,$E30))="ASSISTANT COACH")),IF(UPPER(INDEX($E$2:$E$15,$A30))="HOME",OR(UPPER(INDEX(Fixtures_Rosters!$E$27:$E$40,$E30))="ELECTRONIC",UPPER(INDEX(Fixtures_Rosters!$E$27:$E$40,$E30))="BOTH"),IF(UPPER(INDEX($E$2:$E$15,$A30))="AWAY",OR(UPPER(INDEX(Fixtures_Rosters!$E$27:$E$40,$E30))="PAPER",UPPER(INDEX(Fixtures_Rosters!$E$27:$E$40,$E30))="BOTH"),FALSE)))</f>
        <v>0</v>
      </c>
      <c r="J30" s="44" t="b">
        <f>TRUE</f>
        <v>1</v>
      </c>
      <c r="K30" s="44" t="b">
        <f>TRUE</f>
        <v>1</v>
      </c>
      <c r="L30" s="44">
        <f>0</f>
        <v>0</v>
      </c>
      <c r="M30" s="44">
        <f>0</f>
        <v>0</v>
      </c>
      <c r="N30" s="44">
        <f>MOD($E30-$A30-$C30+ROWS(Fixtures_Rosters!$C$27:$C$40)*2,ROWS(Fixtures_Rosters!$C$27:$C$40))</f>
        <v>7</v>
      </c>
      <c r="O30" s="44" t="b">
        <f>TRUE</f>
        <v>1</v>
      </c>
      <c r="P30" s="44">
        <f>IF(AND(INDEX($F$2:$F$15,$A30),$G30,$H30,$I30,$J30,$K30,$O30),$M30*Validation_Lists!$I$3*Validation_Lists!$I$3+$L30*Validation_Lists!$I$3+$N30,Validation_Lists!$I$2)</f>
        <v>999999</v>
      </c>
    </row>
    <row r="31" spans="1:18" x14ac:dyDescent="0.2">
      <c r="A31" s="44">
        <v>1</v>
      </c>
      <c r="B31" s="44">
        <v>1</v>
      </c>
      <c r="C31" s="44">
        <v>1</v>
      </c>
      <c r="D31" s="44" t="s">
        <v>56</v>
      </c>
      <c r="E31" s="44">
        <v>10</v>
      </c>
      <c r="F31" s="44" t="str">
        <f>IF(Fixtures_Rosters!$C$36="","",Fixtures_Rosters!$C$36)</f>
        <v/>
      </c>
      <c r="G31" s="44" t="b">
        <f>AND(LEN($F31&amp;"")&gt;0,UPPER(INDEX(Fixtures_Rosters!$F$27:$F$40,$E31))="YES")</f>
        <v>0</v>
      </c>
      <c r="H31" s="44" t="b">
        <f>INDEX(Fixtures_Rosters!$L$27:$AA$40,$E31,INDEX($D$2:$D$15,$A31))="Available"</f>
        <v>1</v>
      </c>
      <c r="I31" s="44" t="b">
        <f>AND(NOT(OR(UPPER(INDEX(Fixtures_Rosters!$G$27:$G$40,$E31))="COACH",UPPER(INDEX(Fixtures_Rosters!$G$27:$G$40,$E31))="ASSISTANT COACH")),IF(UPPER(INDEX($E$2:$E$15,$A31))="HOME",OR(UPPER(INDEX(Fixtures_Rosters!$E$27:$E$40,$E31))="ELECTRONIC",UPPER(INDEX(Fixtures_Rosters!$E$27:$E$40,$E31))="BOTH"),IF(UPPER(INDEX($E$2:$E$15,$A31))="AWAY",OR(UPPER(INDEX(Fixtures_Rosters!$E$27:$E$40,$E31))="PAPER",UPPER(INDEX(Fixtures_Rosters!$E$27:$E$40,$E31))="BOTH"),FALSE)))</f>
        <v>0</v>
      </c>
      <c r="J31" s="44" t="b">
        <f>TRUE</f>
        <v>1</v>
      </c>
      <c r="K31" s="44" t="b">
        <f>TRUE</f>
        <v>1</v>
      </c>
      <c r="L31" s="44">
        <f>0</f>
        <v>0</v>
      </c>
      <c r="M31" s="44">
        <f>0</f>
        <v>0</v>
      </c>
      <c r="N31" s="44">
        <f>MOD($E31-$A31-$C31+ROWS(Fixtures_Rosters!$C$27:$C$40)*2,ROWS(Fixtures_Rosters!$C$27:$C$40))</f>
        <v>8</v>
      </c>
      <c r="O31" s="44" t="b">
        <f>TRUE</f>
        <v>1</v>
      </c>
      <c r="P31" s="44">
        <f>IF(AND(INDEX($F$2:$F$15,$A31),$G31,$H31,$I31,$J31,$K31,$O31),$M31*Validation_Lists!$I$3*Validation_Lists!$I$3+$L31*Validation_Lists!$I$3+$N31,Validation_Lists!$I$2)</f>
        <v>999999</v>
      </c>
    </row>
    <row r="32" spans="1:18" x14ac:dyDescent="0.2">
      <c r="A32" s="44">
        <v>1</v>
      </c>
      <c r="B32" s="44">
        <v>1</v>
      </c>
      <c r="C32" s="44">
        <v>1</v>
      </c>
      <c r="D32" s="44" t="s">
        <v>56</v>
      </c>
      <c r="E32" s="44">
        <v>11</v>
      </c>
      <c r="F32" s="44" t="str">
        <f>IF(Fixtures_Rosters!$C$37="","",Fixtures_Rosters!$C$37)</f>
        <v/>
      </c>
      <c r="G32" s="44" t="b">
        <f>AND(LEN($F32&amp;"")&gt;0,UPPER(INDEX(Fixtures_Rosters!$F$27:$F$40,$E32))="YES")</f>
        <v>0</v>
      </c>
      <c r="H32" s="44" t="b">
        <f>INDEX(Fixtures_Rosters!$L$27:$AA$40,$E32,INDEX($D$2:$D$15,$A32))="Available"</f>
        <v>1</v>
      </c>
      <c r="I32" s="44" t="b">
        <f>AND(NOT(OR(UPPER(INDEX(Fixtures_Rosters!$G$27:$G$40,$E32))="COACH",UPPER(INDEX(Fixtures_Rosters!$G$27:$G$40,$E32))="ASSISTANT COACH")),IF(UPPER(INDEX($E$2:$E$15,$A32))="HOME",OR(UPPER(INDEX(Fixtures_Rosters!$E$27:$E$40,$E32))="ELECTRONIC",UPPER(INDEX(Fixtures_Rosters!$E$27:$E$40,$E32))="BOTH"),IF(UPPER(INDEX($E$2:$E$15,$A32))="AWAY",OR(UPPER(INDEX(Fixtures_Rosters!$E$27:$E$40,$E32))="PAPER",UPPER(INDEX(Fixtures_Rosters!$E$27:$E$40,$E32))="BOTH"),FALSE)))</f>
        <v>0</v>
      </c>
      <c r="J32" s="44" t="b">
        <f>TRUE</f>
        <v>1</v>
      </c>
      <c r="K32" s="44" t="b">
        <f>TRUE</f>
        <v>1</v>
      </c>
      <c r="L32" s="44">
        <f>0</f>
        <v>0</v>
      </c>
      <c r="M32" s="44">
        <f>0</f>
        <v>0</v>
      </c>
      <c r="N32" s="44">
        <f>MOD($E32-$A32-$C32+ROWS(Fixtures_Rosters!$C$27:$C$40)*2,ROWS(Fixtures_Rosters!$C$27:$C$40))</f>
        <v>9</v>
      </c>
      <c r="O32" s="44" t="b">
        <f>TRUE</f>
        <v>1</v>
      </c>
      <c r="P32" s="44">
        <f>IF(AND(INDEX($F$2:$F$15,$A32),$G32,$H32,$I32,$J32,$K32,$O32),$M32*Validation_Lists!$I$3*Validation_Lists!$I$3+$L32*Validation_Lists!$I$3+$N32,Validation_Lists!$I$2)</f>
        <v>999999</v>
      </c>
    </row>
    <row r="33" spans="1:16" x14ac:dyDescent="0.2">
      <c r="A33" s="44">
        <v>1</v>
      </c>
      <c r="B33" s="44">
        <v>1</v>
      </c>
      <c r="C33" s="44">
        <v>1</v>
      </c>
      <c r="D33" s="44" t="s">
        <v>56</v>
      </c>
      <c r="E33" s="44">
        <v>12</v>
      </c>
      <c r="F33" s="44" t="str">
        <f>IF(Fixtures_Rosters!$C$38="","",Fixtures_Rosters!$C$38)</f>
        <v/>
      </c>
      <c r="G33" s="44" t="b">
        <f>AND(LEN($F33&amp;"")&gt;0,UPPER(INDEX(Fixtures_Rosters!$F$27:$F$40,$E33))="YES")</f>
        <v>0</v>
      </c>
      <c r="H33" s="44" t="b">
        <f>INDEX(Fixtures_Rosters!$L$27:$AA$40,$E33,INDEX($D$2:$D$15,$A33))="Available"</f>
        <v>1</v>
      </c>
      <c r="I33" s="44" t="b">
        <f>AND(NOT(OR(UPPER(INDEX(Fixtures_Rosters!$G$27:$G$40,$E33))="COACH",UPPER(INDEX(Fixtures_Rosters!$G$27:$G$40,$E33))="ASSISTANT COACH")),IF(UPPER(INDEX($E$2:$E$15,$A33))="HOME",OR(UPPER(INDEX(Fixtures_Rosters!$E$27:$E$40,$E33))="ELECTRONIC",UPPER(INDEX(Fixtures_Rosters!$E$27:$E$40,$E33))="BOTH"),IF(UPPER(INDEX($E$2:$E$15,$A33))="AWAY",OR(UPPER(INDEX(Fixtures_Rosters!$E$27:$E$40,$E33))="PAPER",UPPER(INDEX(Fixtures_Rosters!$E$27:$E$40,$E33))="BOTH"),FALSE)))</f>
        <v>0</v>
      </c>
      <c r="J33" s="44" t="b">
        <f>TRUE</f>
        <v>1</v>
      </c>
      <c r="K33" s="44" t="b">
        <f>TRUE</f>
        <v>1</v>
      </c>
      <c r="L33" s="44">
        <f>0</f>
        <v>0</v>
      </c>
      <c r="M33" s="44">
        <f>0</f>
        <v>0</v>
      </c>
      <c r="N33" s="44">
        <f>MOD($E33-$A33-$C33+ROWS(Fixtures_Rosters!$C$27:$C$40)*2,ROWS(Fixtures_Rosters!$C$27:$C$40))</f>
        <v>10</v>
      </c>
      <c r="O33" s="44" t="b">
        <f>TRUE</f>
        <v>1</v>
      </c>
      <c r="P33" s="44">
        <f>IF(AND(INDEX($F$2:$F$15,$A33),$G33,$H33,$I33,$J33,$K33,$O33),$M33*Validation_Lists!$I$3*Validation_Lists!$I$3+$L33*Validation_Lists!$I$3+$N33,Validation_Lists!$I$2)</f>
        <v>999999</v>
      </c>
    </row>
    <row r="34" spans="1:16" x14ac:dyDescent="0.2">
      <c r="A34" s="44">
        <v>1</v>
      </c>
      <c r="B34" s="44">
        <v>1</v>
      </c>
      <c r="C34" s="44">
        <v>1</v>
      </c>
      <c r="D34" s="44" t="s">
        <v>56</v>
      </c>
      <c r="E34" s="44">
        <v>13</v>
      </c>
      <c r="F34" s="44" t="str">
        <f>IF(Fixtures_Rosters!$C$39="","",Fixtures_Rosters!$C$39)</f>
        <v/>
      </c>
      <c r="G34" s="44" t="b">
        <f>AND(LEN($F34&amp;"")&gt;0,UPPER(INDEX(Fixtures_Rosters!$F$27:$F$40,$E34))="YES")</f>
        <v>0</v>
      </c>
      <c r="H34" s="44" t="b">
        <f>INDEX(Fixtures_Rosters!$L$27:$AA$40,$E34,INDEX($D$2:$D$15,$A34))="Available"</f>
        <v>1</v>
      </c>
      <c r="I34" s="44" t="b">
        <f>AND(NOT(OR(UPPER(INDEX(Fixtures_Rosters!$G$27:$G$40,$E34))="COACH",UPPER(INDEX(Fixtures_Rosters!$G$27:$G$40,$E34))="ASSISTANT COACH")),IF(UPPER(INDEX($E$2:$E$15,$A34))="HOME",OR(UPPER(INDEX(Fixtures_Rosters!$E$27:$E$40,$E34))="ELECTRONIC",UPPER(INDEX(Fixtures_Rosters!$E$27:$E$40,$E34))="BOTH"),IF(UPPER(INDEX($E$2:$E$15,$A34))="AWAY",OR(UPPER(INDEX(Fixtures_Rosters!$E$27:$E$40,$E34))="PAPER",UPPER(INDEX(Fixtures_Rosters!$E$27:$E$40,$E34))="BOTH"),FALSE)))</f>
        <v>0</v>
      </c>
      <c r="J34" s="44" t="b">
        <f>TRUE</f>
        <v>1</v>
      </c>
      <c r="K34" s="44" t="b">
        <f>TRUE</f>
        <v>1</v>
      </c>
      <c r="L34" s="44">
        <f>0</f>
        <v>0</v>
      </c>
      <c r="M34" s="44">
        <f>0</f>
        <v>0</v>
      </c>
      <c r="N34" s="44">
        <f>MOD($E34-$A34-$C34+ROWS(Fixtures_Rosters!$C$27:$C$40)*2,ROWS(Fixtures_Rosters!$C$27:$C$40))</f>
        <v>11</v>
      </c>
      <c r="O34" s="44" t="b">
        <f>TRUE</f>
        <v>1</v>
      </c>
      <c r="P34" s="44">
        <f>IF(AND(INDEX($F$2:$F$15,$A34),$G34,$H34,$I34,$J34,$K34,$O34),$M34*Validation_Lists!$I$3*Validation_Lists!$I$3+$L34*Validation_Lists!$I$3+$N34,Validation_Lists!$I$2)</f>
        <v>999999</v>
      </c>
    </row>
    <row r="35" spans="1:16" x14ac:dyDescent="0.2">
      <c r="A35" s="44">
        <v>1</v>
      </c>
      <c r="B35" s="44">
        <v>1</v>
      </c>
      <c r="C35" s="44">
        <v>1</v>
      </c>
      <c r="D35" s="44" t="s">
        <v>56</v>
      </c>
      <c r="E35" s="44">
        <v>14</v>
      </c>
      <c r="F35" s="44" t="str">
        <f>IF(Fixtures_Rosters!$C$40="","",Fixtures_Rosters!$C$40)</f>
        <v/>
      </c>
      <c r="G35" s="44" t="b">
        <f>AND(LEN($F35&amp;"")&gt;0,UPPER(INDEX(Fixtures_Rosters!$F$27:$F$40,$E35))="YES")</f>
        <v>0</v>
      </c>
      <c r="H35" s="44" t="b">
        <f>INDEX(Fixtures_Rosters!$L$27:$AA$40,$E35,INDEX($D$2:$D$15,$A35))="Available"</f>
        <v>1</v>
      </c>
      <c r="I35" s="44" t="b">
        <f>AND(NOT(OR(UPPER(INDEX(Fixtures_Rosters!$G$27:$G$40,$E35))="COACH",UPPER(INDEX(Fixtures_Rosters!$G$27:$G$40,$E35))="ASSISTANT COACH")),IF(UPPER(INDEX($E$2:$E$15,$A35))="HOME",OR(UPPER(INDEX(Fixtures_Rosters!$E$27:$E$40,$E35))="ELECTRONIC",UPPER(INDEX(Fixtures_Rosters!$E$27:$E$40,$E35))="BOTH"),IF(UPPER(INDEX($E$2:$E$15,$A35))="AWAY",OR(UPPER(INDEX(Fixtures_Rosters!$E$27:$E$40,$E35))="PAPER",UPPER(INDEX(Fixtures_Rosters!$E$27:$E$40,$E35))="BOTH"),FALSE)))</f>
        <v>0</v>
      </c>
      <c r="J35" s="44" t="b">
        <f>TRUE</f>
        <v>1</v>
      </c>
      <c r="K35" s="44" t="b">
        <f>TRUE</f>
        <v>1</v>
      </c>
      <c r="L35" s="44">
        <f>0</f>
        <v>0</v>
      </c>
      <c r="M35" s="44">
        <f>0</f>
        <v>0</v>
      </c>
      <c r="N35" s="44">
        <f>MOD($E35-$A35-$C35+ROWS(Fixtures_Rosters!$C$27:$C$40)*2,ROWS(Fixtures_Rosters!$C$27:$C$40))</f>
        <v>12</v>
      </c>
      <c r="O35" s="44" t="b">
        <f>TRUE</f>
        <v>1</v>
      </c>
      <c r="P35" s="44">
        <f>IF(AND(INDEX($F$2:$F$15,$A35),$G35,$H35,$I35,$J35,$K35,$O35),$M35*Validation_Lists!$I$3*Validation_Lists!$I$3+$L35*Validation_Lists!$I$3+$N35,Validation_Lists!$I$2)</f>
        <v>999999</v>
      </c>
    </row>
    <row r="36" spans="1:16" x14ac:dyDescent="0.2">
      <c r="A36" s="44">
        <v>1</v>
      </c>
      <c r="B36" s="44">
        <v>1</v>
      </c>
      <c r="C36" s="44">
        <v>2</v>
      </c>
      <c r="D36" s="44" t="s">
        <v>57</v>
      </c>
      <c r="E36" s="44">
        <v>1</v>
      </c>
      <c r="F36" s="44" t="str">
        <f>IF(Fixtures_Rosters!$C$27="","",Fixtures_Rosters!$C$27)</f>
        <v/>
      </c>
      <c r="G36" s="44" t="b">
        <f>AND(LEN($F36&amp;"")&gt;0,UPPER(INDEX(Fixtures_Rosters!$F$27:$F$40,$E36))="YES")</f>
        <v>0</v>
      </c>
      <c r="H36" s="44" t="b">
        <f>INDEX(Fixtures_Rosters!$L$27:$AA$40,$E36,INDEX($D$2:$D$15,$A36))="Available"</f>
        <v>0</v>
      </c>
      <c r="I36" s="44" t="b">
        <f>UPPER(INDEX(Fixtures_Rosters!$I$27:$I$40,$E36))="YES"</f>
        <v>1</v>
      </c>
      <c r="J36" s="44" t="b">
        <f>TRUE</f>
        <v>1</v>
      </c>
      <c r="K36" s="44" t="b">
        <f t="shared" ref="K36:K49" si="8">COUNTIF($J$2:$J$2,$F36)=0</f>
        <v>0</v>
      </c>
      <c r="L36" s="44">
        <f>0</f>
        <v>0</v>
      </c>
      <c r="M36" s="44">
        <f>0</f>
        <v>0</v>
      </c>
      <c r="N36" s="44">
        <f>MOD($E36-$A36-$C36+ROWS(Fixtures_Rosters!$C$27:$C$40)*2,ROWS(Fixtures_Rosters!$C$27:$C$40))</f>
        <v>12</v>
      </c>
      <c r="O36" s="44" t="b">
        <f>TRUE</f>
        <v>1</v>
      </c>
      <c r="P36" s="44">
        <f>IF(AND(INDEX($F$2:$F$15,$A36),$G36,$H36,$I36,$J36,$K36,$O36),$M36*Validation_Lists!$I$3*Validation_Lists!$I$3+$L36*Validation_Lists!$I$3+$N36,Validation_Lists!$I$2)</f>
        <v>999999</v>
      </c>
    </row>
    <row r="37" spans="1:16" x14ac:dyDescent="0.2">
      <c r="A37" s="44">
        <v>1</v>
      </c>
      <c r="B37" s="44">
        <v>1</v>
      </c>
      <c r="C37" s="44">
        <v>2</v>
      </c>
      <c r="D37" s="44" t="s">
        <v>57</v>
      </c>
      <c r="E37" s="44">
        <v>2</v>
      </c>
      <c r="F37" s="44" t="str">
        <f>IF(Fixtures_Rosters!$C$28="","",Fixtures_Rosters!$C$28)</f>
        <v/>
      </c>
      <c r="G37" s="44" t="b">
        <f>AND(LEN($F37&amp;"")&gt;0,UPPER(INDEX(Fixtures_Rosters!$F$27:$F$40,$E37))="YES")</f>
        <v>0</v>
      </c>
      <c r="H37" s="44" t="b">
        <f>INDEX(Fixtures_Rosters!$L$27:$AA$40,$E37,INDEX($D$2:$D$15,$A37))="Available"</f>
        <v>1</v>
      </c>
      <c r="I37" s="44" t="b">
        <f>UPPER(INDEX(Fixtures_Rosters!$I$27:$I$40,$E37))="YES"</f>
        <v>1</v>
      </c>
      <c r="J37" s="44" t="b">
        <f>TRUE</f>
        <v>1</v>
      </c>
      <c r="K37" s="44" t="b">
        <f t="shared" si="8"/>
        <v>0</v>
      </c>
      <c r="L37" s="44">
        <f>0</f>
        <v>0</v>
      </c>
      <c r="M37" s="44">
        <f>0</f>
        <v>0</v>
      </c>
      <c r="N37" s="44">
        <f>MOD($E37-$A37-$C37+ROWS(Fixtures_Rosters!$C$27:$C$40)*2,ROWS(Fixtures_Rosters!$C$27:$C$40))</f>
        <v>13</v>
      </c>
      <c r="O37" s="44" t="b">
        <f>TRUE</f>
        <v>1</v>
      </c>
      <c r="P37" s="44">
        <f>IF(AND(INDEX($F$2:$F$15,$A37),$G37,$H37,$I37,$J37,$K37,$O37),$M37*Validation_Lists!$I$3*Validation_Lists!$I$3+$L37*Validation_Lists!$I$3+$N37,Validation_Lists!$I$2)</f>
        <v>999999</v>
      </c>
    </row>
    <row r="38" spans="1:16" x14ac:dyDescent="0.2">
      <c r="A38" s="44">
        <v>1</v>
      </c>
      <c r="B38" s="44">
        <v>1</v>
      </c>
      <c r="C38" s="44">
        <v>2</v>
      </c>
      <c r="D38" s="44" t="s">
        <v>57</v>
      </c>
      <c r="E38" s="44">
        <v>3</v>
      </c>
      <c r="F38" s="44" t="str">
        <f>IF(Fixtures_Rosters!$C$29="","",Fixtures_Rosters!$C$29)</f>
        <v/>
      </c>
      <c r="G38" s="44" t="b">
        <f>AND(LEN($F38&amp;"")&gt;0,UPPER(INDEX(Fixtures_Rosters!$F$27:$F$40,$E38))="YES")</f>
        <v>0</v>
      </c>
      <c r="H38" s="44" t="b">
        <f>INDEX(Fixtures_Rosters!$L$27:$AA$40,$E38,INDEX($D$2:$D$15,$A38))="Available"</f>
        <v>1</v>
      </c>
      <c r="I38" s="44" t="b">
        <f>UPPER(INDEX(Fixtures_Rosters!$I$27:$I$40,$E38))="YES"</f>
        <v>1</v>
      </c>
      <c r="J38" s="44" t="b">
        <f>TRUE</f>
        <v>1</v>
      </c>
      <c r="K38" s="44" t="b">
        <f t="shared" si="8"/>
        <v>0</v>
      </c>
      <c r="L38" s="44">
        <f>0</f>
        <v>0</v>
      </c>
      <c r="M38" s="44">
        <f>0</f>
        <v>0</v>
      </c>
      <c r="N38" s="44">
        <f>MOD($E38-$A38-$C38+ROWS(Fixtures_Rosters!$C$27:$C$40)*2,ROWS(Fixtures_Rosters!$C$27:$C$40))</f>
        <v>0</v>
      </c>
      <c r="O38" s="44" t="b">
        <f>TRUE</f>
        <v>1</v>
      </c>
      <c r="P38" s="44">
        <f>IF(AND(INDEX($F$2:$F$15,$A38),$G38,$H38,$I38,$J38,$K38,$O38),$M38*Validation_Lists!$I$3*Validation_Lists!$I$3+$L38*Validation_Lists!$I$3+$N38,Validation_Lists!$I$2)</f>
        <v>999999</v>
      </c>
    </row>
    <row r="39" spans="1:16" x14ac:dyDescent="0.2">
      <c r="A39" s="44">
        <v>1</v>
      </c>
      <c r="B39" s="44">
        <v>1</v>
      </c>
      <c r="C39" s="44">
        <v>2</v>
      </c>
      <c r="D39" s="44" t="s">
        <v>57</v>
      </c>
      <c r="E39" s="44">
        <v>4</v>
      </c>
      <c r="F39" s="44" t="str">
        <f>IF(Fixtures_Rosters!$C$30="","",Fixtures_Rosters!$C$30)</f>
        <v/>
      </c>
      <c r="G39" s="44" t="b">
        <f>AND(LEN($F39&amp;"")&gt;0,UPPER(INDEX(Fixtures_Rosters!$F$27:$F$40,$E39))="YES")</f>
        <v>0</v>
      </c>
      <c r="H39" s="44" t="b">
        <f>INDEX(Fixtures_Rosters!$L$27:$AA$40,$E39,INDEX($D$2:$D$15,$A39))="Available"</f>
        <v>1</v>
      </c>
      <c r="I39" s="44" t="b">
        <f>UPPER(INDEX(Fixtures_Rosters!$I$27:$I$40,$E39))="YES"</f>
        <v>1</v>
      </c>
      <c r="J39" s="44" t="b">
        <f>TRUE</f>
        <v>1</v>
      </c>
      <c r="K39" s="44" t="b">
        <f t="shared" si="8"/>
        <v>0</v>
      </c>
      <c r="L39" s="44">
        <f>0</f>
        <v>0</v>
      </c>
      <c r="M39" s="44">
        <f>0</f>
        <v>0</v>
      </c>
      <c r="N39" s="44">
        <f>MOD($E39-$A39-$C39+ROWS(Fixtures_Rosters!$C$27:$C$40)*2,ROWS(Fixtures_Rosters!$C$27:$C$40))</f>
        <v>1</v>
      </c>
      <c r="O39" s="44" t="b">
        <f>TRUE</f>
        <v>1</v>
      </c>
      <c r="P39" s="44">
        <f>IF(AND(INDEX($F$2:$F$15,$A39),$G39,$H39,$I39,$J39,$K39,$O39),$M39*Validation_Lists!$I$3*Validation_Lists!$I$3+$L39*Validation_Lists!$I$3+$N39,Validation_Lists!$I$2)</f>
        <v>999999</v>
      </c>
    </row>
    <row r="40" spans="1:16" x14ac:dyDescent="0.2">
      <c r="A40" s="44">
        <v>1</v>
      </c>
      <c r="B40" s="44">
        <v>1</v>
      </c>
      <c r="C40" s="44">
        <v>2</v>
      </c>
      <c r="D40" s="44" t="s">
        <v>57</v>
      </c>
      <c r="E40" s="44">
        <v>5</v>
      </c>
      <c r="F40" s="44" t="str">
        <f>IF(Fixtures_Rosters!$C$31="","",Fixtures_Rosters!$C$31)</f>
        <v/>
      </c>
      <c r="G40" s="44" t="b">
        <f>AND(LEN($F40&amp;"")&gt;0,UPPER(INDEX(Fixtures_Rosters!$F$27:$F$40,$E40))="YES")</f>
        <v>0</v>
      </c>
      <c r="H40" s="44" t="b">
        <f>INDEX(Fixtures_Rosters!$L$27:$AA$40,$E40,INDEX($D$2:$D$15,$A40))="Available"</f>
        <v>1</v>
      </c>
      <c r="I40" s="44" t="b">
        <f>UPPER(INDEX(Fixtures_Rosters!$I$27:$I$40,$E40))="YES"</f>
        <v>1</v>
      </c>
      <c r="J40" s="44" t="b">
        <f>TRUE</f>
        <v>1</v>
      </c>
      <c r="K40" s="44" t="b">
        <f t="shared" si="8"/>
        <v>0</v>
      </c>
      <c r="L40" s="44">
        <f>0</f>
        <v>0</v>
      </c>
      <c r="M40" s="44">
        <f>0</f>
        <v>0</v>
      </c>
      <c r="N40" s="44">
        <f>MOD($E40-$A40-$C40+ROWS(Fixtures_Rosters!$C$27:$C$40)*2,ROWS(Fixtures_Rosters!$C$27:$C$40))</f>
        <v>2</v>
      </c>
      <c r="O40" s="44" t="b">
        <f>TRUE</f>
        <v>1</v>
      </c>
      <c r="P40" s="44">
        <f>IF(AND(INDEX($F$2:$F$15,$A40),$G40,$H40,$I40,$J40,$K40,$O40),$M40*Validation_Lists!$I$3*Validation_Lists!$I$3+$L40*Validation_Lists!$I$3+$N40,Validation_Lists!$I$2)</f>
        <v>999999</v>
      </c>
    </row>
    <row r="41" spans="1:16" x14ac:dyDescent="0.2">
      <c r="A41" s="44">
        <v>1</v>
      </c>
      <c r="B41" s="44">
        <v>1</v>
      </c>
      <c r="C41" s="44">
        <v>2</v>
      </c>
      <c r="D41" s="44" t="s">
        <v>57</v>
      </c>
      <c r="E41" s="44">
        <v>6</v>
      </c>
      <c r="F41" s="44" t="str">
        <f>IF(Fixtures_Rosters!$C$32="","",Fixtures_Rosters!$C$32)</f>
        <v/>
      </c>
      <c r="G41" s="44" t="b">
        <f>AND(LEN($F41&amp;"")&gt;0,UPPER(INDEX(Fixtures_Rosters!$F$27:$F$40,$E41))="YES")</f>
        <v>0</v>
      </c>
      <c r="H41" s="44" t="b">
        <f>INDEX(Fixtures_Rosters!$L$27:$AA$40,$E41,INDEX($D$2:$D$15,$A41))="Available"</f>
        <v>1</v>
      </c>
      <c r="I41" s="44" t="b">
        <f>UPPER(INDEX(Fixtures_Rosters!$I$27:$I$40,$E41))="YES"</f>
        <v>1</v>
      </c>
      <c r="J41" s="44" t="b">
        <f>TRUE</f>
        <v>1</v>
      </c>
      <c r="K41" s="44" t="b">
        <f t="shared" si="8"/>
        <v>0</v>
      </c>
      <c r="L41" s="44">
        <f>0</f>
        <v>0</v>
      </c>
      <c r="M41" s="44">
        <f>0</f>
        <v>0</v>
      </c>
      <c r="N41" s="44">
        <f>MOD($E41-$A41-$C41+ROWS(Fixtures_Rosters!$C$27:$C$40)*2,ROWS(Fixtures_Rosters!$C$27:$C$40))</f>
        <v>3</v>
      </c>
      <c r="O41" s="44" t="b">
        <f>TRUE</f>
        <v>1</v>
      </c>
      <c r="P41" s="44">
        <f>IF(AND(INDEX($F$2:$F$15,$A41),$G41,$H41,$I41,$J41,$K41,$O41),$M41*Validation_Lists!$I$3*Validation_Lists!$I$3+$L41*Validation_Lists!$I$3+$N41,Validation_Lists!$I$2)</f>
        <v>999999</v>
      </c>
    </row>
    <row r="42" spans="1:16" x14ac:dyDescent="0.2">
      <c r="A42" s="44">
        <v>1</v>
      </c>
      <c r="B42" s="44">
        <v>1</v>
      </c>
      <c r="C42" s="44">
        <v>2</v>
      </c>
      <c r="D42" s="44" t="s">
        <v>57</v>
      </c>
      <c r="E42" s="44">
        <v>7</v>
      </c>
      <c r="F42" s="44" t="str">
        <f>IF(Fixtures_Rosters!$C$33="","",Fixtures_Rosters!$C$33)</f>
        <v/>
      </c>
      <c r="G42" s="44" t="b">
        <f>AND(LEN($F42&amp;"")&gt;0,UPPER(INDEX(Fixtures_Rosters!$F$27:$F$40,$E42))="YES")</f>
        <v>0</v>
      </c>
      <c r="H42" s="44" t="b">
        <f>INDEX(Fixtures_Rosters!$L$27:$AA$40,$E42,INDEX($D$2:$D$15,$A42))="Available"</f>
        <v>1</v>
      </c>
      <c r="I42" s="44" t="b">
        <f>UPPER(INDEX(Fixtures_Rosters!$I$27:$I$40,$E42))="YES"</f>
        <v>1</v>
      </c>
      <c r="J42" s="44" t="b">
        <f>TRUE</f>
        <v>1</v>
      </c>
      <c r="K42" s="44" t="b">
        <f t="shared" si="8"/>
        <v>0</v>
      </c>
      <c r="L42" s="44">
        <f>0</f>
        <v>0</v>
      </c>
      <c r="M42" s="44">
        <f>0</f>
        <v>0</v>
      </c>
      <c r="N42" s="44">
        <f>MOD($E42-$A42-$C42+ROWS(Fixtures_Rosters!$C$27:$C$40)*2,ROWS(Fixtures_Rosters!$C$27:$C$40))</f>
        <v>4</v>
      </c>
      <c r="O42" s="44" t="b">
        <f>TRUE</f>
        <v>1</v>
      </c>
      <c r="P42" s="44">
        <f>IF(AND(INDEX($F$2:$F$15,$A42),$G42,$H42,$I42,$J42,$K42,$O42),$M42*Validation_Lists!$I$3*Validation_Lists!$I$3+$L42*Validation_Lists!$I$3+$N42,Validation_Lists!$I$2)</f>
        <v>999999</v>
      </c>
    </row>
    <row r="43" spans="1:16" x14ac:dyDescent="0.2">
      <c r="A43" s="44">
        <v>1</v>
      </c>
      <c r="B43" s="44">
        <v>1</v>
      </c>
      <c r="C43" s="44">
        <v>2</v>
      </c>
      <c r="D43" s="44" t="s">
        <v>57</v>
      </c>
      <c r="E43" s="44">
        <v>8</v>
      </c>
      <c r="F43" s="44" t="str">
        <f>IF(Fixtures_Rosters!$C$34="","",Fixtures_Rosters!$C$34)</f>
        <v/>
      </c>
      <c r="G43" s="44" t="b">
        <f>AND(LEN($F43&amp;"")&gt;0,UPPER(INDEX(Fixtures_Rosters!$F$27:$F$40,$E43))="YES")</f>
        <v>0</v>
      </c>
      <c r="H43" s="44" t="b">
        <f>INDEX(Fixtures_Rosters!$L$27:$AA$40,$E43,INDEX($D$2:$D$15,$A43))="Available"</f>
        <v>1</v>
      </c>
      <c r="I43" s="44" t="b">
        <f>UPPER(INDEX(Fixtures_Rosters!$I$27:$I$40,$E43))="YES"</f>
        <v>1</v>
      </c>
      <c r="J43" s="44" t="b">
        <f>TRUE</f>
        <v>1</v>
      </c>
      <c r="K43" s="44" t="b">
        <f t="shared" si="8"/>
        <v>0</v>
      </c>
      <c r="L43" s="44">
        <f>0</f>
        <v>0</v>
      </c>
      <c r="M43" s="44">
        <f>0</f>
        <v>0</v>
      </c>
      <c r="N43" s="44">
        <f>MOD($E43-$A43-$C43+ROWS(Fixtures_Rosters!$C$27:$C$40)*2,ROWS(Fixtures_Rosters!$C$27:$C$40))</f>
        <v>5</v>
      </c>
      <c r="O43" s="44" t="b">
        <f>TRUE</f>
        <v>1</v>
      </c>
      <c r="P43" s="44">
        <f>IF(AND(INDEX($F$2:$F$15,$A43),$G43,$H43,$I43,$J43,$K43,$O43),$M43*Validation_Lists!$I$3*Validation_Lists!$I$3+$L43*Validation_Lists!$I$3+$N43,Validation_Lists!$I$2)</f>
        <v>999999</v>
      </c>
    </row>
    <row r="44" spans="1:16" x14ac:dyDescent="0.2">
      <c r="A44" s="44">
        <v>1</v>
      </c>
      <c r="B44" s="44">
        <v>1</v>
      </c>
      <c r="C44" s="44">
        <v>2</v>
      </c>
      <c r="D44" s="44" t="s">
        <v>57</v>
      </c>
      <c r="E44" s="44">
        <v>9</v>
      </c>
      <c r="F44" s="44" t="str">
        <f>IF(Fixtures_Rosters!$C$35="","",Fixtures_Rosters!$C$35)</f>
        <v/>
      </c>
      <c r="G44" s="44" t="b">
        <f>AND(LEN($F44&amp;"")&gt;0,UPPER(INDEX(Fixtures_Rosters!$F$27:$F$40,$E44))="YES")</f>
        <v>0</v>
      </c>
      <c r="H44" s="44" t="b">
        <f>INDEX(Fixtures_Rosters!$L$27:$AA$40,$E44,INDEX($D$2:$D$15,$A44))="Available"</f>
        <v>1</v>
      </c>
      <c r="I44" s="44" t="b">
        <f>UPPER(INDEX(Fixtures_Rosters!$I$27:$I$40,$E44))="YES"</f>
        <v>1</v>
      </c>
      <c r="J44" s="44" t="b">
        <f>TRUE</f>
        <v>1</v>
      </c>
      <c r="K44" s="44" t="b">
        <f t="shared" si="8"/>
        <v>0</v>
      </c>
      <c r="L44" s="44">
        <f>0</f>
        <v>0</v>
      </c>
      <c r="M44" s="44">
        <f>0</f>
        <v>0</v>
      </c>
      <c r="N44" s="44">
        <f>MOD($E44-$A44-$C44+ROWS(Fixtures_Rosters!$C$27:$C$40)*2,ROWS(Fixtures_Rosters!$C$27:$C$40))</f>
        <v>6</v>
      </c>
      <c r="O44" s="44" t="b">
        <f>TRUE</f>
        <v>1</v>
      </c>
      <c r="P44" s="44">
        <f>IF(AND(INDEX($F$2:$F$15,$A44),$G44,$H44,$I44,$J44,$K44,$O44),$M44*Validation_Lists!$I$3*Validation_Lists!$I$3+$L44*Validation_Lists!$I$3+$N44,Validation_Lists!$I$2)</f>
        <v>999999</v>
      </c>
    </row>
    <row r="45" spans="1:16" x14ac:dyDescent="0.2">
      <c r="A45" s="44">
        <v>1</v>
      </c>
      <c r="B45" s="44">
        <v>1</v>
      </c>
      <c r="C45" s="44">
        <v>2</v>
      </c>
      <c r="D45" s="44" t="s">
        <v>57</v>
      </c>
      <c r="E45" s="44">
        <v>10</v>
      </c>
      <c r="F45" s="44" t="str">
        <f>IF(Fixtures_Rosters!$C$36="","",Fixtures_Rosters!$C$36)</f>
        <v/>
      </c>
      <c r="G45" s="44" t="b">
        <f>AND(LEN($F45&amp;"")&gt;0,UPPER(INDEX(Fixtures_Rosters!$F$27:$F$40,$E45))="YES")</f>
        <v>0</v>
      </c>
      <c r="H45" s="44" t="b">
        <f>INDEX(Fixtures_Rosters!$L$27:$AA$40,$E45,INDEX($D$2:$D$15,$A45))="Available"</f>
        <v>1</v>
      </c>
      <c r="I45" s="44" t="b">
        <f>UPPER(INDEX(Fixtures_Rosters!$I$27:$I$40,$E45))="YES"</f>
        <v>1</v>
      </c>
      <c r="J45" s="44" t="b">
        <f>TRUE</f>
        <v>1</v>
      </c>
      <c r="K45" s="44" t="b">
        <f t="shared" si="8"/>
        <v>0</v>
      </c>
      <c r="L45" s="44">
        <f>0</f>
        <v>0</v>
      </c>
      <c r="M45" s="44">
        <f>0</f>
        <v>0</v>
      </c>
      <c r="N45" s="44">
        <f>MOD($E45-$A45-$C45+ROWS(Fixtures_Rosters!$C$27:$C$40)*2,ROWS(Fixtures_Rosters!$C$27:$C$40))</f>
        <v>7</v>
      </c>
      <c r="O45" s="44" t="b">
        <f>TRUE</f>
        <v>1</v>
      </c>
      <c r="P45" s="44">
        <f>IF(AND(INDEX($F$2:$F$15,$A45),$G45,$H45,$I45,$J45,$K45,$O45),$M45*Validation_Lists!$I$3*Validation_Lists!$I$3+$L45*Validation_Lists!$I$3+$N45,Validation_Lists!$I$2)</f>
        <v>999999</v>
      </c>
    </row>
    <row r="46" spans="1:16" x14ac:dyDescent="0.2">
      <c r="A46" s="44">
        <v>1</v>
      </c>
      <c r="B46" s="44">
        <v>1</v>
      </c>
      <c r="C46" s="44">
        <v>2</v>
      </c>
      <c r="D46" s="44" t="s">
        <v>57</v>
      </c>
      <c r="E46" s="44">
        <v>11</v>
      </c>
      <c r="F46" s="44" t="str">
        <f>IF(Fixtures_Rosters!$C$37="","",Fixtures_Rosters!$C$37)</f>
        <v/>
      </c>
      <c r="G46" s="44" t="b">
        <f>AND(LEN($F46&amp;"")&gt;0,UPPER(INDEX(Fixtures_Rosters!$F$27:$F$40,$E46))="YES")</f>
        <v>0</v>
      </c>
      <c r="H46" s="44" t="b">
        <f>INDEX(Fixtures_Rosters!$L$27:$AA$40,$E46,INDEX($D$2:$D$15,$A46))="Available"</f>
        <v>1</v>
      </c>
      <c r="I46" s="44" t="b">
        <f>UPPER(INDEX(Fixtures_Rosters!$I$27:$I$40,$E46))="YES"</f>
        <v>1</v>
      </c>
      <c r="J46" s="44" t="b">
        <f>TRUE</f>
        <v>1</v>
      </c>
      <c r="K46" s="44" t="b">
        <f t="shared" si="8"/>
        <v>0</v>
      </c>
      <c r="L46" s="44">
        <f>0</f>
        <v>0</v>
      </c>
      <c r="M46" s="44">
        <f>0</f>
        <v>0</v>
      </c>
      <c r="N46" s="44">
        <f>MOD($E46-$A46-$C46+ROWS(Fixtures_Rosters!$C$27:$C$40)*2,ROWS(Fixtures_Rosters!$C$27:$C$40))</f>
        <v>8</v>
      </c>
      <c r="O46" s="44" t="b">
        <f>TRUE</f>
        <v>1</v>
      </c>
      <c r="P46" s="44">
        <f>IF(AND(INDEX($F$2:$F$15,$A46),$G46,$H46,$I46,$J46,$K46,$O46),$M46*Validation_Lists!$I$3*Validation_Lists!$I$3+$L46*Validation_Lists!$I$3+$N46,Validation_Lists!$I$2)</f>
        <v>999999</v>
      </c>
    </row>
    <row r="47" spans="1:16" x14ac:dyDescent="0.2">
      <c r="A47" s="44">
        <v>1</v>
      </c>
      <c r="B47" s="44">
        <v>1</v>
      </c>
      <c r="C47" s="44">
        <v>2</v>
      </c>
      <c r="D47" s="44" t="s">
        <v>57</v>
      </c>
      <c r="E47" s="44">
        <v>12</v>
      </c>
      <c r="F47" s="44" t="str">
        <f>IF(Fixtures_Rosters!$C$38="","",Fixtures_Rosters!$C$38)</f>
        <v/>
      </c>
      <c r="G47" s="44" t="b">
        <f>AND(LEN($F47&amp;"")&gt;0,UPPER(INDEX(Fixtures_Rosters!$F$27:$F$40,$E47))="YES")</f>
        <v>0</v>
      </c>
      <c r="H47" s="44" t="b">
        <f>INDEX(Fixtures_Rosters!$L$27:$AA$40,$E47,INDEX($D$2:$D$15,$A47))="Available"</f>
        <v>1</v>
      </c>
      <c r="I47" s="44" t="b">
        <f>UPPER(INDEX(Fixtures_Rosters!$I$27:$I$40,$E47))="YES"</f>
        <v>1</v>
      </c>
      <c r="J47" s="44" t="b">
        <f>TRUE</f>
        <v>1</v>
      </c>
      <c r="K47" s="44" t="b">
        <f t="shared" si="8"/>
        <v>0</v>
      </c>
      <c r="L47" s="44">
        <f>0</f>
        <v>0</v>
      </c>
      <c r="M47" s="44">
        <f>0</f>
        <v>0</v>
      </c>
      <c r="N47" s="44">
        <f>MOD($E47-$A47-$C47+ROWS(Fixtures_Rosters!$C$27:$C$40)*2,ROWS(Fixtures_Rosters!$C$27:$C$40))</f>
        <v>9</v>
      </c>
      <c r="O47" s="44" t="b">
        <f>TRUE</f>
        <v>1</v>
      </c>
      <c r="P47" s="44">
        <f>IF(AND(INDEX($F$2:$F$15,$A47),$G47,$H47,$I47,$J47,$K47,$O47),$M47*Validation_Lists!$I$3*Validation_Lists!$I$3+$L47*Validation_Lists!$I$3+$N47,Validation_Lists!$I$2)</f>
        <v>999999</v>
      </c>
    </row>
    <row r="48" spans="1:16" x14ac:dyDescent="0.2">
      <c r="A48" s="44">
        <v>1</v>
      </c>
      <c r="B48" s="44">
        <v>1</v>
      </c>
      <c r="C48" s="44">
        <v>2</v>
      </c>
      <c r="D48" s="44" t="s">
        <v>57</v>
      </c>
      <c r="E48" s="44">
        <v>13</v>
      </c>
      <c r="F48" s="44" t="str">
        <f>IF(Fixtures_Rosters!$C$39="","",Fixtures_Rosters!$C$39)</f>
        <v/>
      </c>
      <c r="G48" s="44" t="b">
        <f>AND(LEN($F48&amp;"")&gt;0,UPPER(INDEX(Fixtures_Rosters!$F$27:$F$40,$E48))="YES")</f>
        <v>0</v>
      </c>
      <c r="H48" s="44" t="b">
        <f>INDEX(Fixtures_Rosters!$L$27:$AA$40,$E48,INDEX($D$2:$D$15,$A48))="Available"</f>
        <v>1</v>
      </c>
      <c r="I48" s="44" t="b">
        <f>UPPER(INDEX(Fixtures_Rosters!$I$27:$I$40,$E48))="YES"</f>
        <v>1</v>
      </c>
      <c r="J48" s="44" t="b">
        <f>TRUE</f>
        <v>1</v>
      </c>
      <c r="K48" s="44" t="b">
        <f t="shared" si="8"/>
        <v>0</v>
      </c>
      <c r="L48" s="44">
        <f>0</f>
        <v>0</v>
      </c>
      <c r="M48" s="44">
        <f>0</f>
        <v>0</v>
      </c>
      <c r="N48" s="44">
        <f>MOD($E48-$A48-$C48+ROWS(Fixtures_Rosters!$C$27:$C$40)*2,ROWS(Fixtures_Rosters!$C$27:$C$40))</f>
        <v>10</v>
      </c>
      <c r="O48" s="44" t="b">
        <f>TRUE</f>
        <v>1</v>
      </c>
      <c r="P48" s="44">
        <f>IF(AND(INDEX($F$2:$F$15,$A48),$G48,$H48,$I48,$J48,$K48,$O48),$M48*Validation_Lists!$I$3*Validation_Lists!$I$3+$L48*Validation_Lists!$I$3+$N48,Validation_Lists!$I$2)</f>
        <v>999999</v>
      </c>
    </row>
    <row r="49" spans="1:16" x14ac:dyDescent="0.2">
      <c r="A49" s="44">
        <v>1</v>
      </c>
      <c r="B49" s="44">
        <v>1</v>
      </c>
      <c r="C49" s="44">
        <v>2</v>
      </c>
      <c r="D49" s="44" t="s">
        <v>57</v>
      </c>
      <c r="E49" s="44">
        <v>14</v>
      </c>
      <c r="F49" s="44" t="str">
        <f>IF(Fixtures_Rosters!$C$40="","",Fixtures_Rosters!$C$40)</f>
        <v/>
      </c>
      <c r="G49" s="44" t="b">
        <f>AND(LEN($F49&amp;"")&gt;0,UPPER(INDEX(Fixtures_Rosters!$F$27:$F$40,$E49))="YES")</f>
        <v>0</v>
      </c>
      <c r="H49" s="44" t="b">
        <f>INDEX(Fixtures_Rosters!$L$27:$AA$40,$E49,INDEX($D$2:$D$15,$A49))="Available"</f>
        <v>1</v>
      </c>
      <c r="I49" s="44" t="b">
        <f>UPPER(INDEX(Fixtures_Rosters!$I$27:$I$40,$E49))="YES"</f>
        <v>1</v>
      </c>
      <c r="J49" s="44" t="b">
        <f>TRUE</f>
        <v>1</v>
      </c>
      <c r="K49" s="44" t="b">
        <f t="shared" si="8"/>
        <v>0</v>
      </c>
      <c r="L49" s="44">
        <f>0</f>
        <v>0</v>
      </c>
      <c r="M49" s="44">
        <f>0</f>
        <v>0</v>
      </c>
      <c r="N49" s="44">
        <f>MOD($E49-$A49-$C49+ROWS(Fixtures_Rosters!$C$27:$C$40)*2,ROWS(Fixtures_Rosters!$C$27:$C$40))</f>
        <v>11</v>
      </c>
      <c r="O49" s="44" t="b">
        <f>TRUE</f>
        <v>1</v>
      </c>
      <c r="P49" s="44">
        <f>IF(AND(INDEX($F$2:$F$15,$A49),$G49,$H49,$I49,$J49,$K49,$O49),$M49*Validation_Lists!$I$3*Validation_Lists!$I$3+$L49*Validation_Lists!$I$3+$N49,Validation_Lists!$I$2)</f>
        <v>999999</v>
      </c>
    </row>
    <row r="50" spans="1:16" x14ac:dyDescent="0.2">
      <c r="A50" s="44">
        <v>1</v>
      </c>
      <c r="B50" s="44">
        <v>1</v>
      </c>
      <c r="C50" s="44">
        <v>3</v>
      </c>
      <c r="D50" s="44" t="s">
        <v>58</v>
      </c>
      <c r="E50" s="44">
        <v>1</v>
      </c>
      <c r="F50" s="44" t="str">
        <f>IF(Fixtures_Rosters!$C$27="","",Fixtures_Rosters!$C$27)</f>
        <v/>
      </c>
      <c r="G50" s="44" t="b">
        <f>AND(LEN($F50&amp;"")&gt;0,UPPER(INDEX(Fixtures_Rosters!$F$27:$F$40,$E50))="YES")</f>
        <v>0</v>
      </c>
      <c r="H50" s="44" t="b">
        <f>INDEX(Fixtures_Rosters!$L$27:$AA$40,$E50,INDEX($D$2:$D$15,$A50))="Available"</f>
        <v>0</v>
      </c>
      <c r="I50" s="44" t="b">
        <f>UPPER(INDEX(Fixtures_Rosters!$J$27:$J$40,$E50))="YES"</f>
        <v>1</v>
      </c>
      <c r="J50" s="44" t="b">
        <f>TRUE</f>
        <v>1</v>
      </c>
      <c r="K50" s="44" t="b">
        <f t="shared" ref="K50:K63" si="9">COUNTIF($J$2:$K$2,$F50)=0</f>
        <v>0</v>
      </c>
      <c r="L50" s="44">
        <f>0</f>
        <v>0</v>
      </c>
      <c r="M50" s="44">
        <f>0</f>
        <v>0</v>
      </c>
      <c r="N50" s="44">
        <f>MOD($E50-$A50-$C50+ROWS(Fixtures_Rosters!$C$27:$C$40)*2,ROWS(Fixtures_Rosters!$C$27:$C$40))</f>
        <v>11</v>
      </c>
      <c r="O50" s="44" t="b">
        <f>TRUE</f>
        <v>1</v>
      </c>
      <c r="P50" s="44">
        <f>IF(AND(INDEX($F$2:$F$15,$A50),$G50,$H50,$I50,$J50,$K50,$O50),$M50*Validation_Lists!$I$3*Validation_Lists!$I$3+$L50*Validation_Lists!$I$3+$N50,Validation_Lists!$I$2)</f>
        <v>999999</v>
      </c>
    </row>
    <row r="51" spans="1:16" x14ac:dyDescent="0.2">
      <c r="A51" s="44">
        <v>1</v>
      </c>
      <c r="B51" s="44">
        <v>1</v>
      </c>
      <c r="C51" s="44">
        <v>3</v>
      </c>
      <c r="D51" s="44" t="s">
        <v>58</v>
      </c>
      <c r="E51" s="44">
        <v>2</v>
      </c>
      <c r="F51" s="44" t="str">
        <f>IF(Fixtures_Rosters!$C$28="","",Fixtures_Rosters!$C$28)</f>
        <v/>
      </c>
      <c r="G51" s="44" t="b">
        <f>AND(LEN($F51&amp;"")&gt;0,UPPER(INDEX(Fixtures_Rosters!$F$27:$F$40,$E51))="YES")</f>
        <v>0</v>
      </c>
      <c r="H51" s="44" t="b">
        <f>INDEX(Fixtures_Rosters!$L$27:$AA$40,$E51,INDEX($D$2:$D$15,$A51))="Available"</f>
        <v>1</v>
      </c>
      <c r="I51" s="44" t="b">
        <f>UPPER(INDEX(Fixtures_Rosters!$J$27:$J$40,$E51))="YES"</f>
        <v>1</v>
      </c>
      <c r="J51" s="44" t="b">
        <f>TRUE</f>
        <v>1</v>
      </c>
      <c r="K51" s="44" t="b">
        <f t="shared" si="9"/>
        <v>0</v>
      </c>
      <c r="L51" s="44">
        <f>0</f>
        <v>0</v>
      </c>
      <c r="M51" s="44">
        <f>0</f>
        <v>0</v>
      </c>
      <c r="N51" s="44">
        <f>MOD($E51-$A51-$C51+ROWS(Fixtures_Rosters!$C$27:$C$40)*2,ROWS(Fixtures_Rosters!$C$27:$C$40))</f>
        <v>12</v>
      </c>
      <c r="O51" s="44" t="b">
        <f>TRUE</f>
        <v>1</v>
      </c>
      <c r="P51" s="44">
        <f>IF(AND(INDEX($F$2:$F$15,$A51),$G51,$H51,$I51,$J51,$K51,$O51),$M51*Validation_Lists!$I$3*Validation_Lists!$I$3+$L51*Validation_Lists!$I$3+$N51,Validation_Lists!$I$2)</f>
        <v>999999</v>
      </c>
    </row>
    <row r="52" spans="1:16" x14ac:dyDescent="0.2">
      <c r="A52" s="44">
        <v>1</v>
      </c>
      <c r="B52" s="44">
        <v>1</v>
      </c>
      <c r="C52" s="44">
        <v>3</v>
      </c>
      <c r="D52" s="44" t="s">
        <v>58</v>
      </c>
      <c r="E52" s="44">
        <v>3</v>
      </c>
      <c r="F52" s="44" t="str">
        <f>IF(Fixtures_Rosters!$C$29="","",Fixtures_Rosters!$C$29)</f>
        <v/>
      </c>
      <c r="G52" s="44" t="b">
        <f>AND(LEN($F52&amp;"")&gt;0,UPPER(INDEX(Fixtures_Rosters!$F$27:$F$40,$E52))="YES")</f>
        <v>0</v>
      </c>
      <c r="H52" s="44" t="b">
        <f>INDEX(Fixtures_Rosters!$L$27:$AA$40,$E52,INDEX($D$2:$D$15,$A52))="Available"</f>
        <v>1</v>
      </c>
      <c r="I52" s="44" t="b">
        <f>UPPER(INDEX(Fixtures_Rosters!$J$27:$J$40,$E52))="YES"</f>
        <v>1</v>
      </c>
      <c r="J52" s="44" t="b">
        <f>TRUE</f>
        <v>1</v>
      </c>
      <c r="K52" s="44" t="b">
        <f t="shared" si="9"/>
        <v>0</v>
      </c>
      <c r="L52" s="44">
        <f>0</f>
        <v>0</v>
      </c>
      <c r="M52" s="44">
        <f>0</f>
        <v>0</v>
      </c>
      <c r="N52" s="44">
        <f>MOD($E52-$A52-$C52+ROWS(Fixtures_Rosters!$C$27:$C$40)*2,ROWS(Fixtures_Rosters!$C$27:$C$40))</f>
        <v>13</v>
      </c>
      <c r="O52" s="44" t="b">
        <f>TRUE</f>
        <v>1</v>
      </c>
      <c r="P52" s="44">
        <f>IF(AND(INDEX($F$2:$F$15,$A52),$G52,$H52,$I52,$J52,$K52,$O52),$M52*Validation_Lists!$I$3*Validation_Lists!$I$3+$L52*Validation_Lists!$I$3+$N52,Validation_Lists!$I$2)</f>
        <v>999999</v>
      </c>
    </row>
    <row r="53" spans="1:16" x14ac:dyDescent="0.2">
      <c r="A53" s="44">
        <v>1</v>
      </c>
      <c r="B53" s="44">
        <v>1</v>
      </c>
      <c r="C53" s="44">
        <v>3</v>
      </c>
      <c r="D53" s="44" t="s">
        <v>58</v>
      </c>
      <c r="E53" s="44">
        <v>4</v>
      </c>
      <c r="F53" s="44" t="str">
        <f>IF(Fixtures_Rosters!$C$30="","",Fixtures_Rosters!$C$30)</f>
        <v/>
      </c>
      <c r="G53" s="44" t="b">
        <f>AND(LEN($F53&amp;"")&gt;0,UPPER(INDEX(Fixtures_Rosters!$F$27:$F$40,$E53))="YES")</f>
        <v>0</v>
      </c>
      <c r="H53" s="44" t="b">
        <f>INDEX(Fixtures_Rosters!$L$27:$AA$40,$E53,INDEX($D$2:$D$15,$A53))="Available"</f>
        <v>1</v>
      </c>
      <c r="I53" s="44" t="b">
        <f>UPPER(INDEX(Fixtures_Rosters!$J$27:$J$40,$E53))="YES"</f>
        <v>1</v>
      </c>
      <c r="J53" s="44" t="b">
        <f>TRUE</f>
        <v>1</v>
      </c>
      <c r="K53" s="44" t="b">
        <f t="shared" si="9"/>
        <v>0</v>
      </c>
      <c r="L53" s="44">
        <f>0</f>
        <v>0</v>
      </c>
      <c r="M53" s="44">
        <f>0</f>
        <v>0</v>
      </c>
      <c r="N53" s="44">
        <f>MOD($E53-$A53-$C53+ROWS(Fixtures_Rosters!$C$27:$C$40)*2,ROWS(Fixtures_Rosters!$C$27:$C$40))</f>
        <v>0</v>
      </c>
      <c r="O53" s="44" t="b">
        <f>TRUE</f>
        <v>1</v>
      </c>
      <c r="P53" s="44">
        <f>IF(AND(INDEX($F$2:$F$15,$A53),$G53,$H53,$I53,$J53,$K53,$O53),$M53*Validation_Lists!$I$3*Validation_Lists!$I$3+$L53*Validation_Lists!$I$3+$N53,Validation_Lists!$I$2)</f>
        <v>999999</v>
      </c>
    </row>
    <row r="54" spans="1:16" x14ac:dyDescent="0.2">
      <c r="A54" s="44">
        <v>1</v>
      </c>
      <c r="B54" s="44">
        <v>1</v>
      </c>
      <c r="C54" s="44">
        <v>3</v>
      </c>
      <c r="D54" s="44" t="s">
        <v>58</v>
      </c>
      <c r="E54" s="44">
        <v>5</v>
      </c>
      <c r="F54" s="44" t="str">
        <f>IF(Fixtures_Rosters!$C$31="","",Fixtures_Rosters!$C$31)</f>
        <v/>
      </c>
      <c r="G54" s="44" t="b">
        <f>AND(LEN($F54&amp;"")&gt;0,UPPER(INDEX(Fixtures_Rosters!$F$27:$F$40,$E54))="YES")</f>
        <v>0</v>
      </c>
      <c r="H54" s="44" t="b">
        <f>INDEX(Fixtures_Rosters!$L$27:$AA$40,$E54,INDEX($D$2:$D$15,$A54))="Available"</f>
        <v>1</v>
      </c>
      <c r="I54" s="44" t="b">
        <f>UPPER(INDEX(Fixtures_Rosters!$J$27:$J$40,$E54))="YES"</f>
        <v>1</v>
      </c>
      <c r="J54" s="44" t="b">
        <f>TRUE</f>
        <v>1</v>
      </c>
      <c r="K54" s="44" t="b">
        <f t="shared" si="9"/>
        <v>0</v>
      </c>
      <c r="L54" s="44">
        <f>0</f>
        <v>0</v>
      </c>
      <c r="M54" s="44">
        <f>0</f>
        <v>0</v>
      </c>
      <c r="N54" s="44">
        <f>MOD($E54-$A54-$C54+ROWS(Fixtures_Rosters!$C$27:$C$40)*2,ROWS(Fixtures_Rosters!$C$27:$C$40))</f>
        <v>1</v>
      </c>
      <c r="O54" s="44" t="b">
        <f>TRUE</f>
        <v>1</v>
      </c>
      <c r="P54" s="44">
        <f>IF(AND(INDEX($F$2:$F$15,$A54),$G54,$H54,$I54,$J54,$K54,$O54),$M54*Validation_Lists!$I$3*Validation_Lists!$I$3+$L54*Validation_Lists!$I$3+$N54,Validation_Lists!$I$2)</f>
        <v>999999</v>
      </c>
    </row>
    <row r="55" spans="1:16" x14ac:dyDescent="0.2">
      <c r="A55" s="44">
        <v>1</v>
      </c>
      <c r="B55" s="44">
        <v>1</v>
      </c>
      <c r="C55" s="44">
        <v>3</v>
      </c>
      <c r="D55" s="44" t="s">
        <v>58</v>
      </c>
      <c r="E55" s="44">
        <v>6</v>
      </c>
      <c r="F55" s="44" t="str">
        <f>IF(Fixtures_Rosters!$C$32="","",Fixtures_Rosters!$C$32)</f>
        <v/>
      </c>
      <c r="G55" s="44" t="b">
        <f>AND(LEN($F55&amp;"")&gt;0,UPPER(INDEX(Fixtures_Rosters!$F$27:$F$40,$E55))="YES")</f>
        <v>0</v>
      </c>
      <c r="H55" s="44" t="b">
        <f>INDEX(Fixtures_Rosters!$L$27:$AA$40,$E55,INDEX($D$2:$D$15,$A55))="Available"</f>
        <v>1</v>
      </c>
      <c r="I55" s="44" t="b">
        <f>UPPER(INDEX(Fixtures_Rosters!$J$27:$J$40,$E55))="YES"</f>
        <v>1</v>
      </c>
      <c r="J55" s="44" t="b">
        <f>TRUE</f>
        <v>1</v>
      </c>
      <c r="K55" s="44" t="b">
        <f t="shared" si="9"/>
        <v>0</v>
      </c>
      <c r="L55" s="44">
        <f>0</f>
        <v>0</v>
      </c>
      <c r="M55" s="44">
        <f>0</f>
        <v>0</v>
      </c>
      <c r="N55" s="44">
        <f>MOD($E55-$A55-$C55+ROWS(Fixtures_Rosters!$C$27:$C$40)*2,ROWS(Fixtures_Rosters!$C$27:$C$40))</f>
        <v>2</v>
      </c>
      <c r="O55" s="44" t="b">
        <f>TRUE</f>
        <v>1</v>
      </c>
      <c r="P55" s="44">
        <f>IF(AND(INDEX($F$2:$F$15,$A55),$G55,$H55,$I55,$J55,$K55,$O55),$M55*Validation_Lists!$I$3*Validation_Lists!$I$3+$L55*Validation_Lists!$I$3+$N55,Validation_Lists!$I$2)</f>
        <v>999999</v>
      </c>
    </row>
    <row r="56" spans="1:16" x14ac:dyDescent="0.2">
      <c r="A56" s="44">
        <v>1</v>
      </c>
      <c r="B56" s="44">
        <v>1</v>
      </c>
      <c r="C56" s="44">
        <v>3</v>
      </c>
      <c r="D56" s="44" t="s">
        <v>58</v>
      </c>
      <c r="E56" s="44">
        <v>7</v>
      </c>
      <c r="F56" s="44" t="str">
        <f>IF(Fixtures_Rosters!$C$33="","",Fixtures_Rosters!$C$33)</f>
        <v/>
      </c>
      <c r="G56" s="44" t="b">
        <f>AND(LEN($F56&amp;"")&gt;0,UPPER(INDEX(Fixtures_Rosters!$F$27:$F$40,$E56))="YES")</f>
        <v>0</v>
      </c>
      <c r="H56" s="44" t="b">
        <f>INDEX(Fixtures_Rosters!$L$27:$AA$40,$E56,INDEX($D$2:$D$15,$A56))="Available"</f>
        <v>1</v>
      </c>
      <c r="I56" s="44" t="b">
        <f>UPPER(INDEX(Fixtures_Rosters!$J$27:$J$40,$E56))="YES"</f>
        <v>1</v>
      </c>
      <c r="J56" s="44" t="b">
        <f>TRUE</f>
        <v>1</v>
      </c>
      <c r="K56" s="44" t="b">
        <f t="shared" si="9"/>
        <v>0</v>
      </c>
      <c r="L56" s="44">
        <f>0</f>
        <v>0</v>
      </c>
      <c r="M56" s="44">
        <f>0</f>
        <v>0</v>
      </c>
      <c r="N56" s="44">
        <f>MOD($E56-$A56-$C56+ROWS(Fixtures_Rosters!$C$27:$C$40)*2,ROWS(Fixtures_Rosters!$C$27:$C$40))</f>
        <v>3</v>
      </c>
      <c r="O56" s="44" t="b">
        <f>TRUE</f>
        <v>1</v>
      </c>
      <c r="P56" s="44">
        <f>IF(AND(INDEX($F$2:$F$15,$A56),$G56,$H56,$I56,$J56,$K56,$O56),$M56*Validation_Lists!$I$3*Validation_Lists!$I$3+$L56*Validation_Lists!$I$3+$N56,Validation_Lists!$I$2)</f>
        <v>999999</v>
      </c>
    </row>
    <row r="57" spans="1:16" x14ac:dyDescent="0.2">
      <c r="A57" s="44">
        <v>1</v>
      </c>
      <c r="B57" s="44">
        <v>1</v>
      </c>
      <c r="C57" s="44">
        <v>3</v>
      </c>
      <c r="D57" s="44" t="s">
        <v>58</v>
      </c>
      <c r="E57" s="44">
        <v>8</v>
      </c>
      <c r="F57" s="44" t="str">
        <f>IF(Fixtures_Rosters!$C$34="","",Fixtures_Rosters!$C$34)</f>
        <v/>
      </c>
      <c r="G57" s="44" t="b">
        <f>AND(LEN($F57&amp;"")&gt;0,UPPER(INDEX(Fixtures_Rosters!$F$27:$F$40,$E57))="YES")</f>
        <v>0</v>
      </c>
      <c r="H57" s="44" t="b">
        <f>INDEX(Fixtures_Rosters!$L$27:$AA$40,$E57,INDEX($D$2:$D$15,$A57))="Available"</f>
        <v>1</v>
      </c>
      <c r="I57" s="44" t="b">
        <f>UPPER(INDEX(Fixtures_Rosters!$J$27:$J$40,$E57))="YES"</f>
        <v>1</v>
      </c>
      <c r="J57" s="44" t="b">
        <f>TRUE</f>
        <v>1</v>
      </c>
      <c r="K57" s="44" t="b">
        <f t="shared" si="9"/>
        <v>0</v>
      </c>
      <c r="L57" s="44">
        <f>0</f>
        <v>0</v>
      </c>
      <c r="M57" s="44">
        <f>0</f>
        <v>0</v>
      </c>
      <c r="N57" s="44">
        <f>MOD($E57-$A57-$C57+ROWS(Fixtures_Rosters!$C$27:$C$40)*2,ROWS(Fixtures_Rosters!$C$27:$C$40))</f>
        <v>4</v>
      </c>
      <c r="O57" s="44" t="b">
        <f>TRUE</f>
        <v>1</v>
      </c>
      <c r="P57" s="44">
        <f>IF(AND(INDEX($F$2:$F$15,$A57),$G57,$H57,$I57,$J57,$K57,$O57),$M57*Validation_Lists!$I$3*Validation_Lists!$I$3+$L57*Validation_Lists!$I$3+$N57,Validation_Lists!$I$2)</f>
        <v>999999</v>
      </c>
    </row>
    <row r="58" spans="1:16" x14ac:dyDescent="0.2">
      <c r="A58" s="44">
        <v>1</v>
      </c>
      <c r="B58" s="44">
        <v>1</v>
      </c>
      <c r="C58" s="44">
        <v>3</v>
      </c>
      <c r="D58" s="44" t="s">
        <v>58</v>
      </c>
      <c r="E58" s="44">
        <v>9</v>
      </c>
      <c r="F58" s="44" t="str">
        <f>IF(Fixtures_Rosters!$C$35="","",Fixtures_Rosters!$C$35)</f>
        <v/>
      </c>
      <c r="G58" s="44" t="b">
        <f>AND(LEN($F58&amp;"")&gt;0,UPPER(INDEX(Fixtures_Rosters!$F$27:$F$40,$E58))="YES")</f>
        <v>0</v>
      </c>
      <c r="H58" s="44" t="b">
        <f>INDEX(Fixtures_Rosters!$L$27:$AA$40,$E58,INDEX($D$2:$D$15,$A58))="Available"</f>
        <v>1</v>
      </c>
      <c r="I58" s="44" t="b">
        <f>UPPER(INDEX(Fixtures_Rosters!$J$27:$J$40,$E58))="YES"</f>
        <v>1</v>
      </c>
      <c r="J58" s="44" t="b">
        <f>TRUE</f>
        <v>1</v>
      </c>
      <c r="K58" s="44" t="b">
        <f t="shared" si="9"/>
        <v>0</v>
      </c>
      <c r="L58" s="44">
        <f>0</f>
        <v>0</v>
      </c>
      <c r="M58" s="44">
        <f>0</f>
        <v>0</v>
      </c>
      <c r="N58" s="44">
        <f>MOD($E58-$A58-$C58+ROWS(Fixtures_Rosters!$C$27:$C$40)*2,ROWS(Fixtures_Rosters!$C$27:$C$40))</f>
        <v>5</v>
      </c>
      <c r="O58" s="44" t="b">
        <f>TRUE</f>
        <v>1</v>
      </c>
      <c r="P58" s="44">
        <f>IF(AND(INDEX($F$2:$F$15,$A58),$G58,$H58,$I58,$J58,$K58,$O58),$M58*Validation_Lists!$I$3*Validation_Lists!$I$3+$L58*Validation_Lists!$I$3+$N58,Validation_Lists!$I$2)</f>
        <v>999999</v>
      </c>
    </row>
    <row r="59" spans="1:16" x14ac:dyDescent="0.2">
      <c r="A59" s="44">
        <v>1</v>
      </c>
      <c r="B59" s="44">
        <v>1</v>
      </c>
      <c r="C59" s="44">
        <v>3</v>
      </c>
      <c r="D59" s="44" t="s">
        <v>58</v>
      </c>
      <c r="E59" s="44">
        <v>10</v>
      </c>
      <c r="F59" s="44" t="str">
        <f>IF(Fixtures_Rosters!$C$36="","",Fixtures_Rosters!$C$36)</f>
        <v/>
      </c>
      <c r="G59" s="44" t="b">
        <f>AND(LEN($F59&amp;"")&gt;0,UPPER(INDEX(Fixtures_Rosters!$F$27:$F$40,$E59))="YES")</f>
        <v>0</v>
      </c>
      <c r="H59" s="44" t="b">
        <f>INDEX(Fixtures_Rosters!$L$27:$AA$40,$E59,INDEX($D$2:$D$15,$A59))="Available"</f>
        <v>1</v>
      </c>
      <c r="I59" s="44" t="b">
        <f>UPPER(INDEX(Fixtures_Rosters!$J$27:$J$40,$E59))="YES"</f>
        <v>1</v>
      </c>
      <c r="J59" s="44" t="b">
        <f>TRUE</f>
        <v>1</v>
      </c>
      <c r="K59" s="44" t="b">
        <f t="shared" si="9"/>
        <v>0</v>
      </c>
      <c r="L59" s="44">
        <f>0</f>
        <v>0</v>
      </c>
      <c r="M59" s="44">
        <f>0</f>
        <v>0</v>
      </c>
      <c r="N59" s="44">
        <f>MOD($E59-$A59-$C59+ROWS(Fixtures_Rosters!$C$27:$C$40)*2,ROWS(Fixtures_Rosters!$C$27:$C$40))</f>
        <v>6</v>
      </c>
      <c r="O59" s="44" t="b">
        <f>TRUE</f>
        <v>1</v>
      </c>
      <c r="P59" s="44">
        <f>IF(AND(INDEX($F$2:$F$15,$A59),$G59,$H59,$I59,$J59,$K59,$O59),$M59*Validation_Lists!$I$3*Validation_Lists!$I$3+$L59*Validation_Lists!$I$3+$N59,Validation_Lists!$I$2)</f>
        <v>999999</v>
      </c>
    </row>
    <row r="60" spans="1:16" x14ac:dyDescent="0.2">
      <c r="A60" s="44">
        <v>1</v>
      </c>
      <c r="B60" s="44">
        <v>1</v>
      </c>
      <c r="C60" s="44">
        <v>3</v>
      </c>
      <c r="D60" s="44" t="s">
        <v>58</v>
      </c>
      <c r="E60" s="44">
        <v>11</v>
      </c>
      <c r="F60" s="44" t="str">
        <f>IF(Fixtures_Rosters!$C$37="","",Fixtures_Rosters!$C$37)</f>
        <v/>
      </c>
      <c r="G60" s="44" t="b">
        <f>AND(LEN($F60&amp;"")&gt;0,UPPER(INDEX(Fixtures_Rosters!$F$27:$F$40,$E60))="YES")</f>
        <v>0</v>
      </c>
      <c r="H60" s="44" t="b">
        <f>INDEX(Fixtures_Rosters!$L$27:$AA$40,$E60,INDEX($D$2:$D$15,$A60))="Available"</f>
        <v>1</v>
      </c>
      <c r="I60" s="44" t="b">
        <f>UPPER(INDEX(Fixtures_Rosters!$J$27:$J$40,$E60))="YES"</f>
        <v>1</v>
      </c>
      <c r="J60" s="44" t="b">
        <f>TRUE</f>
        <v>1</v>
      </c>
      <c r="K60" s="44" t="b">
        <f t="shared" si="9"/>
        <v>0</v>
      </c>
      <c r="L60" s="44">
        <f>0</f>
        <v>0</v>
      </c>
      <c r="M60" s="44">
        <f>0</f>
        <v>0</v>
      </c>
      <c r="N60" s="44">
        <f>MOD($E60-$A60-$C60+ROWS(Fixtures_Rosters!$C$27:$C$40)*2,ROWS(Fixtures_Rosters!$C$27:$C$40))</f>
        <v>7</v>
      </c>
      <c r="O60" s="44" t="b">
        <f>TRUE</f>
        <v>1</v>
      </c>
      <c r="P60" s="44">
        <f>IF(AND(INDEX($F$2:$F$15,$A60),$G60,$H60,$I60,$J60,$K60,$O60),$M60*Validation_Lists!$I$3*Validation_Lists!$I$3+$L60*Validation_Lists!$I$3+$N60,Validation_Lists!$I$2)</f>
        <v>999999</v>
      </c>
    </row>
    <row r="61" spans="1:16" x14ac:dyDescent="0.2">
      <c r="A61" s="44">
        <v>1</v>
      </c>
      <c r="B61" s="44">
        <v>1</v>
      </c>
      <c r="C61" s="44">
        <v>3</v>
      </c>
      <c r="D61" s="44" t="s">
        <v>58</v>
      </c>
      <c r="E61" s="44">
        <v>12</v>
      </c>
      <c r="F61" s="44" t="str">
        <f>IF(Fixtures_Rosters!$C$38="","",Fixtures_Rosters!$C$38)</f>
        <v/>
      </c>
      <c r="G61" s="44" t="b">
        <f>AND(LEN($F61&amp;"")&gt;0,UPPER(INDEX(Fixtures_Rosters!$F$27:$F$40,$E61))="YES")</f>
        <v>0</v>
      </c>
      <c r="H61" s="44" t="b">
        <f>INDEX(Fixtures_Rosters!$L$27:$AA$40,$E61,INDEX($D$2:$D$15,$A61))="Available"</f>
        <v>1</v>
      </c>
      <c r="I61" s="44" t="b">
        <f>UPPER(INDEX(Fixtures_Rosters!$J$27:$J$40,$E61))="YES"</f>
        <v>1</v>
      </c>
      <c r="J61" s="44" t="b">
        <f>TRUE</f>
        <v>1</v>
      </c>
      <c r="K61" s="44" t="b">
        <f t="shared" si="9"/>
        <v>0</v>
      </c>
      <c r="L61" s="44">
        <f>0</f>
        <v>0</v>
      </c>
      <c r="M61" s="44">
        <f>0</f>
        <v>0</v>
      </c>
      <c r="N61" s="44">
        <f>MOD($E61-$A61-$C61+ROWS(Fixtures_Rosters!$C$27:$C$40)*2,ROWS(Fixtures_Rosters!$C$27:$C$40))</f>
        <v>8</v>
      </c>
      <c r="O61" s="44" t="b">
        <f>TRUE</f>
        <v>1</v>
      </c>
      <c r="P61" s="44">
        <f>IF(AND(INDEX($F$2:$F$15,$A61),$G61,$H61,$I61,$J61,$K61,$O61),$M61*Validation_Lists!$I$3*Validation_Lists!$I$3+$L61*Validation_Lists!$I$3+$N61,Validation_Lists!$I$2)</f>
        <v>999999</v>
      </c>
    </row>
    <row r="62" spans="1:16" x14ac:dyDescent="0.2">
      <c r="A62" s="44">
        <v>1</v>
      </c>
      <c r="B62" s="44">
        <v>1</v>
      </c>
      <c r="C62" s="44">
        <v>3</v>
      </c>
      <c r="D62" s="44" t="s">
        <v>58</v>
      </c>
      <c r="E62" s="44">
        <v>13</v>
      </c>
      <c r="F62" s="44" t="str">
        <f>IF(Fixtures_Rosters!$C$39="","",Fixtures_Rosters!$C$39)</f>
        <v/>
      </c>
      <c r="G62" s="44" t="b">
        <f>AND(LEN($F62&amp;"")&gt;0,UPPER(INDEX(Fixtures_Rosters!$F$27:$F$40,$E62))="YES")</f>
        <v>0</v>
      </c>
      <c r="H62" s="44" t="b">
        <f>INDEX(Fixtures_Rosters!$L$27:$AA$40,$E62,INDEX($D$2:$D$15,$A62))="Available"</f>
        <v>1</v>
      </c>
      <c r="I62" s="44" t="b">
        <f>UPPER(INDEX(Fixtures_Rosters!$J$27:$J$40,$E62))="YES"</f>
        <v>1</v>
      </c>
      <c r="J62" s="44" t="b">
        <f>TRUE</f>
        <v>1</v>
      </c>
      <c r="K62" s="44" t="b">
        <f t="shared" si="9"/>
        <v>0</v>
      </c>
      <c r="L62" s="44">
        <f>0</f>
        <v>0</v>
      </c>
      <c r="M62" s="44">
        <f>0</f>
        <v>0</v>
      </c>
      <c r="N62" s="44">
        <f>MOD($E62-$A62-$C62+ROWS(Fixtures_Rosters!$C$27:$C$40)*2,ROWS(Fixtures_Rosters!$C$27:$C$40))</f>
        <v>9</v>
      </c>
      <c r="O62" s="44" t="b">
        <f>TRUE</f>
        <v>1</v>
      </c>
      <c r="P62" s="44">
        <f>IF(AND(INDEX($F$2:$F$15,$A62),$G62,$H62,$I62,$J62,$K62,$O62),$M62*Validation_Lists!$I$3*Validation_Lists!$I$3+$L62*Validation_Lists!$I$3+$N62,Validation_Lists!$I$2)</f>
        <v>999999</v>
      </c>
    </row>
    <row r="63" spans="1:16" x14ac:dyDescent="0.2">
      <c r="A63" s="44">
        <v>1</v>
      </c>
      <c r="B63" s="44">
        <v>1</v>
      </c>
      <c r="C63" s="44">
        <v>3</v>
      </c>
      <c r="D63" s="44" t="s">
        <v>58</v>
      </c>
      <c r="E63" s="44">
        <v>14</v>
      </c>
      <c r="F63" s="44" t="str">
        <f>IF(Fixtures_Rosters!$C$40="","",Fixtures_Rosters!$C$40)</f>
        <v/>
      </c>
      <c r="G63" s="44" t="b">
        <f>AND(LEN($F63&amp;"")&gt;0,UPPER(INDEX(Fixtures_Rosters!$F$27:$F$40,$E63))="YES")</f>
        <v>0</v>
      </c>
      <c r="H63" s="44" t="b">
        <f>INDEX(Fixtures_Rosters!$L$27:$AA$40,$E63,INDEX($D$2:$D$15,$A63))="Available"</f>
        <v>1</v>
      </c>
      <c r="I63" s="44" t="b">
        <f>UPPER(INDEX(Fixtures_Rosters!$J$27:$J$40,$E63))="YES"</f>
        <v>1</v>
      </c>
      <c r="J63" s="44" t="b">
        <f>TRUE</f>
        <v>1</v>
      </c>
      <c r="K63" s="44" t="b">
        <f t="shared" si="9"/>
        <v>0</v>
      </c>
      <c r="L63" s="44">
        <f>0</f>
        <v>0</v>
      </c>
      <c r="M63" s="44">
        <f>0</f>
        <v>0</v>
      </c>
      <c r="N63" s="44">
        <f>MOD($E63-$A63-$C63+ROWS(Fixtures_Rosters!$C$27:$C$40)*2,ROWS(Fixtures_Rosters!$C$27:$C$40))</f>
        <v>10</v>
      </c>
      <c r="O63" s="44" t="b">
        <f>TRUE</f>
        <v>1</v>
      </c>
      <c r="P63" s="44">
        <f>IF(AND(INDEX($F$2:$F$15,$A63),$G63,$H63,$I63,$J63,$K63,$O63),$M63*Validation_Lists!$I$3*Validation_Lists!$I$3+$L63*Validation_Lists!$I$3+$N63,Validation_Lists!$I$2)</f>
        <v>999999</v>
      </c>
    </row>
    <row r="64" spans="1:16" x14ac:dyDescent="0.2">
      <c r="A64" s="44">
        <v>1</v>
      </c>
      <c r="B64" s="44">
        <v>1</v>
      </c>
      <c r="C64" s="44">
        <v>4</v>
      </c>
      <c r="D64" s="44" t="s">
        <v>59</v>
      </c>
      <c r="E64" s="44">
        <v>1</v>
      </c>
      <c r="F64" s="44" t="str">
        <f>IF(Fixtures_Rosters!$C$27="","",Fixtures_Rosters!$C$27)</f>
        <v/>
      </c>
      <c r="G64" s="44" t="b">
        <f>AND(LEN($F64&amp;"")&gt;0,UPPER(INDEX(Fixtures_Rosters!$F$27:$F$40,$E64))="YES")</f>
        <v>0</v>
      </c>
      <c r="H64" s="44" t="b">
        <f>INDEX(Fixtures_Rosters!$L$27:$AA$40,$E64,INDEX($D$2:$D$15,$A64))="Available"</f>
        <v>0</v>
      </c>
      <c r="I64" s="44" t="b">
        <f>AND(UPPER(INDEX($E$2:$E$15,$A64))="HOME",UPPER(INDEX(Fixtures_Rosters!$K$27:$K$40,$E64))="YES")</f>
        <v>0</v>
      </c>
      <c r="J64" s="44" t="b">
        <f>TRUE</f>
        <v>1</v>
      </c>
      <c r="K64" s="44" t="b">
        <f t="shared" ref="K64:K77" si="10">COUNTIF($J$2:$L$2,$F64)=0</f>
        <v>0</v>
      </c>
      <c r="L64" s="44">
        <f>0</f>
        <v>0</v>
      </c>
      <c r="M64" s="44">
        <f>0</f>
        <v>0</v>
      </c>
      <c r="N64" s="44">
        <f>MOD($E64-$A64-$C64+ROWS(Fixtures_Rosters!$C$27:$C$40)*2,ROWS(Fixtures_Rosters!$C$27:$C$40))</f>
        <v>10</v>
      </c>
      <c r="O64" s="44" t="b">
        <f>TRUE</f>
        <v>1</v>
      </c>
      <c r="P64" s="44">
        <f>IF(AND(INDEX($F$2:$F$15,$A64),$G64,$H64,$I64,$J64,$K64,$O64),$M64*Validation_Lists!$I$3*Validation_Lists!$I$3+$L64*Validation_Lists!$I$3+$N64,Validation_Lists!$I$2)</f>
        <v>999999</v>
      </c>
    </row>
    <row r="65" spans="1:16" x14ac:dyDescent="0.2">
      <c r="A65" s="44">
        <v>1</v>
      </c>
      <c r="B65" s="44">
        <v>1</v>
      </c>
      <c r="C65" s="44">
        <v>4</v>
      </c>
      <c r="D65" s="44" t="s">
        <v>59</v>
      </c>
      <c r="E65" s="44">
        <v>2</v>
      </c>
      <c r="F65" s="44" t="str">
        <f>IF(Fixtures_Rosters!$C$28="","",Fixtures_Rosters!$C$28)</f>
        <v/>
      </c>
      <c r="G65" s="44" t="b">
        <f>AND(LEN($F65&amp;"")&gt;0,UPPER(INDEX(Fixtures_Rosters!$F$27:$F$40,$E65))="YES")</f>
        <v>0</v>
      </c>
      <c r="H65" s="44" t="b">
        <f>INDEX(Fixtures_Rosters!$L$27:$AA$40,$E65,INDEX($D$2:$D$15,$A65))="Available"</f>
        <v>1</v>
      </c>
      <c r="I65" s="44" t="b">
        <f>AND(UPPER(INDEX($E$2:$E$15,$A65))="HOME",UPPER(INDEX(Fixtures_Rosters!$K$27:$K$40,$E65))="YES")</f>
        <v>0</v>
      </c>
      <c r="J65" s="44" t="b">
        <f>TRUE</f>
        <v>1</v>
      </c>
      <c r="K65" s="44" t="b">
        <f t="shared" si="10"/>
        <v>0</v>
      </c>
      <c r="L65" s="44">
        <f>0</f>
        <v>0</v>
      </c>
      <c r="M65" s="44">
        <f>0</f>
        <v>0</v>
      </c>
      <c r="N65" s="44">
        <f>MOD($E65-$A65-$C65+ROWS(Fixtures_Rosters!$C$27:$C$40)*2,ROWS(Fixtures_Rosters!$C$27:$C$40))</f>
        <v>11</v>
      </c>
      <c r="O65" s="44" t="b">
        <f>TRUE</f>
        <v>1</v>
      </c>
      <c r="P65" s="44">
        <f>IF(AND(INDEX($F$2:$F$15,$A65),$G65,$H65,$I65,$J65,$K65,$O65),$M65*Validation_Lists!$I$3*Validation_Lists!$I$3+$L65*Validation_Lists!$I$3+$N65,Validation_Lists!$I$2)</f>
        <v>999999</v>
      </c>
    </row>
    <row r="66" spans="1:16" x14ac:dyDescent="0.2">
      <c r="A66" s="44">
        <v>1</v>
      </c>
      <c r="B66" s="44">
        <v>1</v>
      </c>
      <c r="C66" s="44">
        <v>4</v>
      </c>
      <c r="D66" s="44" t="s">
        <v>59</v>
      </c>
      <c r="E66" s="44">
        <v>3</v>
      </c>
      <c r="F66" s="44" t="str">
        <f>IF(Fixtures_Rosters!$C$29="","",Fixtures_Rosters!$C$29)</f>
        <v/>
      </c>
      <c r="G66" s="44" t="b">
        <f>AND(LEN($F66&amp;"")&gt;0,UPPER(INDEX(Fixtures_Rosters!$F$27:$F$40,$E66))="YES")</f>
        <v>0</v>
      </c>
      <c r="H66" s="44" t="b">
        <f>INDEX(Fixtures_Rosters!$L$27:$AA$40,$E66,INDEX($D$2:$D$15,$A66))="Available"</f>
        <v>1</v>
      </c>
      <c r="I66" s="44" t="b">
        <f>AND(UPPER(INDEX($E$2:$E$15,$A66))="HOME",UPPER(INDEX(Fixtures_Rosters!$K$27:$K$40,$E66))="YES")</f>
        <v>0</v>
      </c>
      <c r="J66" s="44" t="b">
        <f>TRUE</f>
        <v>1</v>
      </c>
      <c r="K66" s="44" t="b">
        <f t="shared" si="10"/>
        <v>0</v>
      </c>
      <c r="L66" s="44">
        <f>0</f>
        <v>0</v>
      </c>
      <c r="M66" s="44">
        <f>0</f>
        <v>0</v>
      </c>
      <c r="N66" s="44">
        <f>MOD($E66-$A66-$C66+ROWS(Fixtures_Rosters!$C$27:$C$40)*2,ROWS(Fixtures_Rosters!$C$27:$C$40))</f>
        <v>12</v>
      </c>
      <c r="O66" s="44" t="b">
        <f>TRUE</f>
        <v>1</v>
      </c>
      <c r="P66" s="44">
        <f>IF(AND(INDEX($F$2:$F$15,$A66),$G66,$H66,$I66,$J66,$K66,$O66),$M66*Validation_Lists!$I$3*Validation_Lists!$I$3+$L66*Validation_Lists!$I$3+$N66,Validation_Lists!$I$2)</f>
        <v>999999</v>
      </c>
    </row>
    <row r="67" spans="1:16" x14ac:dyDescent="0.2">
      <c r="A67" s="44">
        <v>1</v>
      </c>
      <c r="B67" s="44">
        <v>1</v>
      </c>
      <c r="C67" s="44">
        <v>4</v>
      </c>
      <c r="D67" s="44" t="s">
        <v>59</v>
      </c>
      <c r="E67" s="44">
        <v>4</v>
      </c>
      <c r="F67" s="44" t="str">
        <f>IF(Fixtures_Rosters!$C$30="","",Fixtures_Rosters!$C$30)</f>
        <v/>
      </c>
      <c r="G67" s="44" t="b">
        <f>AND(LEN($F67&amp;"")&gt;0,UPPER(INDEX(Fixtures_Rosters!$F$27:$F$40,$E67))="YES")</f>
        <v>0</v>
      </c>
      <c r="H67" s="44" t="b">
        <f>INDEX(Fixtures_Rosters!$L$27:$AA$40,$E67,INDEX($D$2:$D$15,$A67))="Available"</f>
        <v>1</v>
      </c>
      <c r="I67" s="44" t="b">
        <f>AND(UPPER(INDEX($E$2:$E$15,$A67))="HOME",UPPER(INDEX(Fixtures_Rosters!$K$27:$K$40,$E67))="YES")</f>
        <v>0</v>
      </c>
      <c r="J67" s="44" t="b">
        <f>TRUE</f>
        <v>1</v>
      </c>
      <c r="K67" s="44" t="b">
        <f t="shared" si="10"/>
        <v>0</v>
      </c>
      <c r="L67" s="44">
        <f>0</f>
        <v>0</v>
      </c>
      <c r="M67" s="44">
        <f>0</f>
        <v>0</v>
      </c>
      <c r="N67" s="44">
        <f>MOD($E67-$A67-$C67+ROWS(Fixtures_Rosters!$C$27:$C$40)*2,ROWS(Fixtures_Rosters!$C$27:$C$40))</f>
        <v>13</v>
      </c>
      <c r="O67" s="44" t="b">
        <f>TRUE</f>
        <v>1</v>
      </c>
      <c r="P67" s="44">
        <f>IF(AND(INDEX($F$2:$F$15,$A67),$G67,$H67,$I67,$J67,$K67,$O67),$M67*Validation_Lists!$I$3*Validation_Lists!$I$3+$L67*Validation_Lists!$I$3+$N67,Validation_Lists!$I$2)</f>
        <v>999999</v>
      </c>
    </row>
    <row r="68" spans="1:16" x14ac:dyDescent="0.2">
      <c r="A68" s="44">
        <v>1</v>
      </c>
      <c r="B68" s="44">
        <v>1</v>
      </c>
      <c r="C68" s="44">
        <v>4</v>
      </c>
      <c r="D68" s="44" t="s">
        <v>59</v>
      </c>
      <c r="E68" s="44">
        <v>5</v>
      </c>
      <c r="F68" s="44" t="str">
        <f>IF(Fixtures_Rosters!$C$31="","",Fixtures_Rosters!$C$31)</f>
        <v/>
      </c>
      <c r="G68" s="44" t="b">
        <f>AND(LEN($F68&amp;"")&gt;0,UPPER(INDEX(Fixtures_Rosters!$F$27:$F$40,$E68))="YES")</f>
        <v>0</v>
      </c>
      <c r="H68" s="44" t="b">
        <f>INDEX(Fixtures_Rosters!$L$27:$AA$40,$E68,INDEX($D$2:$D$15,$A68))="Available"</f>
        <v>1</v>
      </c>
      <c r="I68" s="44" t="b">
        <f>AND(UPPER(INDEX($E$2:$E$15,$A68))="HOME",UPPER(INDEX(Fixtures_Rosters!$K$27:$K$40,$E68))="YES")</f>
        <v>0</v>
      </c>
      <c r="J68" s="44" t="b">
        <f>TRUE</f>
        <v>1</v>
      </c>
      <c r="K68" s="44" t="b">
        <f t="shared" si="10"/>
        <v>0</v>
      </c>
      <c r="L68" s="44">
        <f>0</f>
        <v>0</v>
      </c>
      <c r="M68" s="44">
        <f>0</f>
        <v>0</v>
      </c>
      <c r="N68" s="44">
        <f>MOD($E68-$A68-$C68+ROWS(Fixtures_Rosters!$C$27:$C$40)*2,ROWS(Fixtures_Rosters!$C$27:$C$40))</f>
        <v>0</v>
      </c>
      <c r="O68" s="44" t="b">
        <f>TRUE</f>
        <v>1</v>
      </c>
      <c r="P68" s="44">
        <f>IF(AND(INDEX($F$2:$F$15,$A68),$G68,$H68,$I68,$J68,$K68,$O68),$M68*Validation_Lists!$I$3*Validation_Lists!$I$3+$L68*Validation_Lists!$I$3+$N68,Validation_Lists!$I$2)</f>
        <v>999999</v>
      </c>
    </row>
    <row r="69" spans="1:16" x14ac:dyDescent="0.2">
      <c r="A69" s="44">
        <v>1</v>
      </c>
      <c r="B69" s="44">
        <v>1</v>
      </c>
      <c r="C69" s="44">
        <v>4</v>
      </c>
      <c r="D69" s="44" t="s">
        <v>59</v>
      </c>
      <c r="E69" s="44">
        <v>6</v>
      </c>
      <c r="F69" s="44" t="str">
        <f>IF(Fixtures_Rosters!$C$32="","",Fixtures_Rosters!$C$32)</f>
        <v/>
      </c>
      <c r="G69" s="44" t="b">
        <f>AND(LEN($F69&amp;"")&gt;0,UPPER(INDEX(Fixtures_Rosters!$F$27:$F$40,$E69))="YES")</f>
        <v>0</v>
      </c>
      <c r="H69" s="44" t="b">
        <f>INDEX(Fixtures_Rosters!$L$27:$AA$40,$E69,INDEX($D$2:$D$15,$A69))="Available"</f>
        <v>1</v>
      </c>
      <c r="I69" s="44" t="b">
        <f>AND(UPPER(INDEX($E$2:$E$15,$A69))="HOME",UPPER(INDEX(Fixtures_Rosters!$K$27:$K$40,$E69))="YES")</f>
        <v>0</v>
      </c>
      <c r="J69" s="44" t="b">
        <f>TRUE</f>
        <v>1</v>
      </c>
      <c r="K69" s="44" t="b">
        <f t="shared" si="10"/>
        <v>0</v>
      </c>
      <c r="L69" s="44">
        <f>0</f>
        <v>0</v>
      </c>
      <c r="M69" s="44">
        <f>0</f>
        <v>0</v>
      </c>
      <c r="N69" s="44">
        <f>MOD($E69-$A69-$C69+ROWS(Fixtures_Rosters!$C$27:$C$40)*2,ROWS(Fixtures_Rosters!$C$27:$C$40))</f>
        <v>1</v>
      </c>
      <c r="O69" s="44" t="b">
        <f>TRUE</f>
        <v>1</v>
      </c>
      <c r="P69" s="44">
        <f>IF(AND(INDEX($F$2:$F$15,$A69),$G69,$H69,$I69,$J69,$K69,$O69),$M69*Validation_Lists!$I$3*Validation_Lists!$I$3+$L69*Validation_Lists!$I$3+$N69,Validation_Lists!$I$2)</f>
        <v>999999</v>
      </c>
    </row>
    <row r="70" spans="1:16" x14ac:dyDescent="0.2">
      <c r="A70" s="44">
        <v>1</v>
      </c>
      <c r="B70" s="44">
        <v>1</v>
      </c>
      <c r="C70" s="44">
        <v>4</v>
      </c>
      <c r="D70" s="44" t="s">
        <v>59</v>
      </c>
      <c r="E70" s="44">
        <v>7</v>
      </c>
      <c r="F70" s="44" t="str">
        <f>IF(Fixtures_Rosters!$C$33="","",Fixtures_Rosters!$C$33)</f>
        <v/>
      </c>
      <c r="G70" s="44" t="b">
        <f>AND(LEN($F70&amp;"")&gt;0,UPPER(INDEX(Fixtures_Rosters!$F$27:$F$40,$E70))="YES")</f>
        <v>0</v>
      </c>
      <c r="H70" s="44" t="b">
        <f>INDEX(Fixtures_Rosters!$L$27:$AA$40,$E70,INDEX($D$2:$D$15,$A70))="Available"</f>
        <v>1</v>
      </c>
      <c r="I70" s="44" t="b">
        <f>AND(UPPER(INDEX($E$2:$E$15,$A70))="HOME",UPPER(INDEX(Fixtures_Rosters!$K$27:$K$40,$E70))="YES")</f>
        <v>0</v>
      </c>
      <c r="J70" s="44" t="b">
        <f>TRUE</f>
        <v>1</v>
      </c>
      <c r="K70" s="44" t="b">
        <f t="shared" si="10"/>
        <v>0</v>
      </c>
      <c r="L70" s="44">
        <f>0</f>
        <v>0</v>
      </c>
      <c r="M70" s="44">
        <f>0</f>
        <v>0</v>
      </c>
      <c r="N70" s="44">
        <f>MOD($E70-$A70-$C70+ROWS(Fixtures_Rosters!$C$27:$C$40)*2,ROWS(Fixtures_Rosters!$C$27:$C$40))</f>
        <v>2</v>
      </c>
      <c r="O70" s="44" t="b">
        <f>TRUE</f>
        <v>1</v>
      </c>
      <c r="P70" s="44">
        <f>IF(AND(INDEX($F$2:$F$15,$A70),$G70,$H70,$I70,$J70,$K70,$O70),$M70*Validation_Lists!$I$3*Validation_Lists!$I$3+$L70*Validation_Lists!$I$3+$N70,Validation_Lists!$I$2)</f>
        <v>999999</v>
      </c>
    </row>
    <row r="71" spans="1:16" x14ac:dyDescent="0.2">
      <c r="A71" s="44">
        <v>1</v>
      </c>
      <c r="B71" s="44">
        <v>1</v>
      </c>
      <c r="C71" s="44">
        <v>4</v>
      </c>
      <c r="D71" s="44" t="s">
        <v>59</v>
      </c>
      <c r="E71" s="44">
        <v>8</v>
      </c>
      <c r="F71" s="44" t="str">
        <f>IF(Fixtures_Rosters!$C$34="","",Fixtures_Rosters!$C$34)</f>
        <v/>
      </c>
      <c r="G71" s="44" t="b">
        <f>AND(LEN($F71&amp;"")&gt;0,UPPER(INDEX(Fixtures_Rosters!$F$27:$F$40,$E71))="YES")</f>
        <v>0</v>
      </c>
      <c r="H71" s="44" t="b">
        <f>INDEX(Fixtures_Rosters!$L$27:$AA$40,$E71,INDEX($D$2:$D$15,$A71))="Available"</f>
        <v>1</v>
      </c>
      <c r="I71" s="44" t="b">
        <f>AND(UPPER(INDEX($E$2:$E$15,$A71))="HOME",UPPER(INDEX(Fixtures_Rosters!$K$27:$K$40,$E71))="YES")</f>
        <v>0</v>
      </c>
      <c r="J71" s="44" t="b">
        <f>TRUE</f>
        <v>1</v>
      </c>
      <c r="K71" s="44" t="b">
        <f t="shared" si="10"/>
        <v>0</v>
      </c>
      <c r="L71" s="44">
        <f>0</f>
        <v>0</v>
      </c>
      <c r="M71" s="44">
        <f>0</f>
        <v>0</v>
      </c>
      <c r="N71" s="44">
        <f>MOD($E71-$A71-$C71+ROWS(Fixtures_Rosters!$C$27:$C$40)*2,ROWS(Fixtures_Rosters!$C$27:$C$40))</f>
        <v>3</v>
      </c>
      <c r="O71" s="44" t="b">
        <f>TRUE</f>
        <v>1</v>
      </c>
      <c r="P71" s="44">
        <f>IF(AND(INDEX($F$2:$F$15,$A71),$G71,$H71,$I71,$J71,$K71,$O71),$M71*Validation_Lists!$I$3*Validation_Lists!$I$3+$L71*Validation_Lists!$I$3+$N71,Validation_Lists!$I$2)</f>
        <v>999999</v>
      </c>
    </row>
    <row r="72" spans="1:16" x14ac:dyDescent="0.2">
      <c r="A72" s="44">
        <v>1</v>
      </c>
      <c r="B72" s="44">
        <v>1</v>
      </c>
      <c r="C72" s="44">
        <v>4</v>
      </c>
      <c r="D72" s="44" t="s">
        <v>59</v>
      </c>
      <c r="E72" s="44">
        <v>9</v>
      </c>
      <c r="F72" s="44" t="str">
        <f>IF(Fixtures_Rosters!$C$35="","",Fixtures_Rosters!$C$35)</f>
        <v/>
      </c>
      <c r="G72" s="44" t="b">
        <f>AND(LEN($F72&amp;"")&gt;0,UPPER(INDEX(Fixtures_Rosters!$F$27:$F$40,$E72))="YES")</f>
        <v>0</v>
      </c>
      <c r="H72" s="44" t="b">
        <f>INDEX(Fixtures_Rosters!$L$27:$AA$40,$E72,INDEX($D$2:$D$15,$A72))="Available"</f>
        <v>1</v>
      </c>
      <c r="I72" s="44" t="b">
        <f>AND(UPPER(INDEX($E$2:$E$15,$A72))="HOME",UPPER(INDEX(Fixtures_Rosters!$K$27:$K$40,$E72))="YES")</f>
        <v>0</v>
      </c>
      <c r="J72" s="44" t="b">
        <f>TRUE</f>
        <v>1</v>
      </c>
      <c r="K72" s="44" t="b">
        <f t="shared" si="10"/>
        <v>0</v>
      </c>
      <c r="L72" s="44">
        <f>0</f>
        <v>0</v>
      </c>
      <c r="M72" s="44">
        <f>0</f>
        <v>0</v>
      </c>
      <c r="N72" s="44">
        <f>MOD($E72-$A72-$C72+ROWS(Fixtures_Rosters!$C$27:$C$40)*2,ROWS(Fixtures_Rosters!$C$27:$C$40))</f>
        <v>4</v>
      </c>
      <c r="O72" s="44" t="b">
        <f>TRUE</f>
        <v>1</v>
      </c>
      <c r="P72" s="44">
        <f>IF(AND(INDEX($F$2:$F$15,$A72),$G72,$H72,$I72,$J72,$K72,$O72),$M72*Validation_Lists!$I$3*Validation_Lists!$I$3+$L72*Validation_Lists!$I$3+$N72,Validation_Lists!$I$2)</f>
        <v>999999</v>
      </c>
    </row>
    <row r="73" spans="1:16" x14ac:dyDescent="0.2">
      <c r="A73" s="44">
        <v>1</v>
      </c>
      <c r="B73" s="44">
        <v>1</v>
      </c>
      <c r="C73" s="44">
        <v>4</v>
      </c>
      <c r="D73" s="44" t="s">
        <v>59</v>
      </c>
      <c r="E73" s="44">
        <v>10</v>
      </c>
      <c r="F73" s="44" t="str">
        <f>IF(Fixtures_Rosters!$C$36="","",Fixtures_Rosters!$C$36)</f>
        <v/>
      </c>
      <c r="G73" s="44" t="b">
        <f>AND(LEN($F73&amp;"")&gt;0,UPPER(INDEX(Fixtures_Rosters!$F$27:$F$40,$E73))="YES")</f>
        <v>0</v>
      </c>
      <c r="H73" s="44" t="b">
        <f>INDEX(Fixtures_Rosters!$L$27:$AA$40,$E73,INDEX($D$2:$D$15,$A73))="Available"</f>
        <v>1</v>
      </c>
      <c r="I73" s="44" t="b">
        <f>AND(UPPER(INDEX($E$2:$E$15,$A73))="HOME",UPPER(INDEX(Fixtures_Rosters!$K$27:$K$40,$E73))="YES")</f>
        <v>0</v>
      </c>
      <c r="J73" s="44" t="b">
        <f>TRUE</f>
        <v>1</v>
      </c>
      <c r="K73" s="44" t="b">
        <f t="shared" si="10"/>
        <v>0</v>
      </c>
      <c r="L73" s="44">
        <f>0</f>
        <v>0</v>
      </c>
      <c r="M73" s="44">
        <f>0</f>
        <v>0</v>
      </c>
      <c r="N73" s="44">
        <f>MOD($E73-$A73-$C73+ROWS(Fixtures_Rosters!$C$27:$C$40)*2,ROWS(Fixtures_Rosters!$C$27:$C$40))</f>
        <v>5</v>
      </c>
      <c r="O73" s="44" t="b">
        <f>TRUE</f>
        <v>1</v>
      </c>
      <c r="P73" s="44">
        <f>IF(AND(INDEX($F$2:$F$15,$A73),$G73,$H73,$I73,$J73,$K73,$O73),$M73*Validation_Lists!$I$3*Validation_Lists!$I$3+$L73*Validation_Lists!$I$3+$N73,Validation_Lists!$I$2)</f>
        <v>999999</v>
      </c>
    </row>
    <row r="74" spans="1:16" x14ac:dyDescent="0.2">
      <c r="A74" s="44">
        <v>1</v>
      </c>
      <c r="B74" s="44">
        <v>1</v>
      </c>
      <c r="C74" s="44">
        <v>4</v>
      </c>
      <c r="D74" s="44" t="s">
        <v>59</v>
      </c>
      <c r="E74" s="44">
        <v>11</v>
      </c>
      <c r="F74" s="44" t="str">
        <f>IF(Fixtures_Rosters!$C$37="","",Fixtures_Rosters!$C$37)</f>
        <v/>
      </c>
      <c r="G74" s="44" t="b">
        <f>AND(LEN($F74&amp;"")&gt;0,UPPER(INDEX(Fixtures_Rosters!$F$27:$F$40,$E74))="YES")</f>
        <v>0</v>
      </c>
      <c r="H74" s="44" t="b">
        <f>INDEX(Fixtures_Rosters!$L$27:$AA$40,$E74,INDEX($D$2:$D$15,$A74))="Available"</f>
        <v>1</v>
      </c>
      <c r="I74" s="44" t="b">
        <f>AND(UPPER(INDEX($E$2:$E$15,$A74))="HOME",UPPER(INDEX(Fixtures_Rosters!$K$27:$K$40,$E74))="YES")</f>
        <v>0</v>
      </c>
      <c r="J74" s="44" t="b">
        <f>TRUE</f>
        <v>1</v>
      </c>
      <c r="K74" s="44" t="b">
        <f t="shared" si="10"/>
        <v>0</v>
      </c>
      <c r="L74" s="44">
        <f>0</f>
        <v>0</v>
      </c>
      <c r="M74" s="44">
        <f>0</f>
        <v>0</v>
      </c>
      <c r="N74" s="44">
        <f>MOD($E74-$A74-$C74+ROWS(Fixtures_Rosters!$C$27:$C$40)*2,ROWS(Fixtures_Rosters!$C$27:$C$40))</f>
        <v>6</v>
      </c>
      <c r="O74" s="44" t="b">
        <f>TRUE</f>
        <v>1</v>
      </c>
      <c r="P74" s="44">
        <f>IF(AND(INDEX($F$2:$F$15,$A74),$G74,$H74,$I74,$J74,$K74,$O74),$M74*Validation_Lists!$I$3*Validation_Lists!$I$3+$L74*Validation_Lists!$I$3+$N74,Validation_Lists!$I$2)</f>
        <v>999999</v>
      </c>
    </row>
    <row r="75" spans="1:16" x14ac:dyDescent="0.2">
      <c r="A75" s="44">
        <v>1</v>
      </c>
      <c r="B75" s="44">
        <v>1</v>
      </c>
      <c r="C75" s="44">
        <v>4</v>
      </c>
      <c r="D75" s="44" t="s">
        <v>59</v>
      </c>
      <c r="E75" s="44">
        <v>12</v>
      </c>
      <c r="F75" s="44" t="str">
        <f>IF(Fixtures_Rosters!$C$38="","",Fixtures_Rosters!$C$38)</f>
        <v/>
      </c>
      <c r="G75" s="44" t="b">
        <f>AND(LEN($F75&amp;"")&gt;0,UPPER(INDEX(Fixtures_Rosters!$F$27:$F$40,$E75))="YES")</f>
        <v>0</v>
      </c>
      <c r="H75" s="44" t="b">
        <f>INDEX(Fixtures_Rosters!$L$27:$AA$40,$E75,INDEX($D$2:$D$15,$A75))="Available"</f>
        <v>1</v>
      </c>
      <c r="I75" s="44" t="b">
        <f>AND(UPPER(INDEX($E$2:$E$15,$A75))="HOME",UPPER(INDEX(Fixtures_Rosters!$K$27:$K$40,$E75))="YES")</f>
        <v>0</v>
      </c>
      <c r="J75" s="44" t="b">
        <f>TRUE</f>
        <v>1</v>
      </c>
      <c r="K75" s="44" t="b">
        <f t="shared" si="10"/>
        <v>0</v>
      </c>
      <c r="L75" s="44">
        <f>0</f>
        <v>0</v>
      </c>
      <c r="M75" s="44">
        <f>0</f>
        <v>0</v>
      </c>
      <c r="N75" s="44">
        <f>MOD($E75-$A75-$C75+ROWS(Fixtures_Rosters!$C$27:$C$40)*2,ROWS(Fixtures_Rosters!$C$27:$C$40))</f>
        <v>7</v>
      </c>
      <c r="O75" s="44" t="b">
        <f>TRUE</f>
        <v>1</v>
      </c>
      <c r="P75" s="44">
        <f>IF(AND(INDEX($F$2:$F$15,$A75),$G75,$H75,$I75,$J75,$K75,$O75),$M75*Validation_Lists!$I$3*Validation_Lists!$I$3+$L75*Validation_Lists!$I$3+$N75,Validation_Lists!$I$2)</f>
        <v>999999</v>
      </c>
    </row>
    <row r="76" spans="1:16" x14ac:dyDescent="0.2">
      <c r="A76" s="44">
        <v>1</v>
      </c>
      <c r="B76" s="44">
        <v>1</v>
      </c>
      <c r="C76" s="44">
        <v>4</v>
      </c>
      <c r="D76" s="44" t="s">
        <v>59</v>
      </c>
      <c r="E76" s="44">
        <v>13</v>
      </c>
      <c r="F76" s="44" t="str">
        <f>IF(Fixtures_Rosters!$C$39="","",Fixtures_Rosters!$C$39)</f>
        <v/>
      </c>
      <c r="G76" s="44" t="b">
        <f>AND(LEN($F76&amp;"")&gt;0,UPPER(INDEX(Fixtures_Rosters!$F$27:$F$40,$E76))="YES")</f>
        <v>0</v>
      </c>
      <c r="H76" s="44" t="b">
        <f>INDEX(Fixtures_Rosters!$L$27:$AA$40,$E76,INDEX($D$2:$D$15,$A76))="Available"</f>
        <v>1</v>
      </c>
      <c r="I76" s="44" t="b">
        <f>AND(UPPER(INDEX($E$2:$E$15,$A76))="HOME",UPPER(INDEX(Fixtures_Rosters!$K$27:$K$40,$E76))="YES")</f>
        <v>0</v>
      </c>
      <c r="J76" s="44" t="b">
        <f>TRUE</f>
        <v>1</v>
      </c>
      <c r="K76" s="44" t="b">
        <f t="shared" si="10"/>
        <v>0</v>
      </c>
      <c r="L76" s="44">
        <f>0</f>
        <v>0</v>
      </c>
      <c r="M76" s="44">
        <f>0</f>
        <v>0</v>
      </c>
      <c r="N76" s="44">
        <f>MOD($E76-$A76-$C76+ROWS(Fixtures_Rosters!$C$27:$C$40)*2,ROWS(Fixtures_Rosters!$C$27:$C$40))</f>
        <v>8</v>
      </c>
      <c r="O76" s="44" t="b">
        <f>TRUE</f>
        <v>1</v>
      </c>
      <c r="P76" s="44">
        <f>IF(AND(INDEX($F$2:$F$15,$A76),$G76,$H76,$I76,$J76,$K76,$O76),$M76*Validation_Lists!$I$3*Validation_Lists!$I$3+$L76*Validation_Lists!$I$3+$N76,Validation_Lists!$I$2)</f>
        <v>999999</v>
      </c>
    </row>
    <row r="77" spans="1:16" x14ac:dyDescent="0.2">
      <c r="A77" s="44">
        <v>1</v>
      </c>
      <c r="B77" s="44">
        <v>1</v>
      </c>
      <c r="C77" s="44">
        <v>4</v>
      </c>
      <c r="D77" s="44" t="s">
        <v>59</v>
      </c>
      <c r="E77" s="44">
        <v>14</v>
      </c>
      <c r="F77" s="44" t="str">
        <f>IF(Fixtures_Rosters!$C$40="","",Fixtures_Rosters!$C$40)</f>
        <v/>
      </c>
      <c r="G77" s="44" t="b">
        <f>AND(LEN($F77&amp;"")&gt;0,UPPER(INDEX(Fixtures_Rosters!$F$27:$F$40,$E77))="YES")</f>
        <v>0</v>
      </c>
      <c r="H77" s="44" t="b">
        <f>INDEX(Fixtures_Rosters!$L$27:$AA$40,$E77,INDEX($D$2:$D$15,$A77))="Available"</f>
        <v>1</v>
      </c>
      <c r="I77" s="44" t="b">
        <f>AND(UPPER(INDEX($E$2:$E$15,$A77))="HOME",UPPER(INDEX(Fixtures_Rosters!$K$27:$K$40,$E77))="YES")</f>
        <v>0</v>
      </c>
      <c r="J77" s="44" t="b">
        <f>TRUE</f>
        <v>1</v>
      </c>
      <c r="K77" s="44" t="b">
        <f t="shared" si="10"/>
        <v>0</v>
      </c>
      <c r="L77" s="44">
        <f>0</f>
        <v>0</v>
      </c>
      <c r="M77" s="44">
        <f>0</f>
        <v>0</v>
      </c>
      <c r="N77" s="44">
        <f>MOD($E77-$A77-$C77+ROWS(Fixtures_Rosters!$C$27:$C$40)*2,ROWS(Fixtures_Rosters!$C$27:$C$40))</f>
        <v>9</v>
      </c>
      <c r="O77" s="44" t="b">
        <f>TRUE</f>
        <v>1</v>
      </c>
      <c r="P77" s="44">
        <f>IF(AND(INDEX($F$2:$F$15,$A77),$G77,$H77,$I77,$J77,$K77,$O77),$M77*Validation_Lists!$I$3*Validation_Lists!$I$3+$L77*Validation_Lists!$I$3+$N77,Validation_Lists!$I$2)</f>
        <v>999999</v>
      </c>
    </row>
    <row r="78" spans="1:16" x14ac:dyDescent="0.2">
      <c r="A78" s="44">
        <v>2</v>
      </c>
      <c r="B78" s="44">
        <v>2</v>
      </c>
      <c r="C78" s="44">
        <v>1</v>
      </c>
      <c r="D78" s="44" t="s">
        <v>56</v>
      </c>
      <c r="E78" s="44">
        <v>1</v>
      </c>
      <c r="F78" s="44" t="str">
        <f>IF(Fixtures_Rosters!$C$27="","",Fixtures_Rosters!$C$27)</f>
        <v/>
      </c>
      <c r="G78" s="44" t="b">
        <f>AND(LEN($F78&amp;"")&gt;0,UPPER(INDEX(Fixtures_Rosters!$F$27:$F$40,$E78))="YES")</f>
        <v>0</v>
      </c>
      <c r="H78" s="44" t="b">
        <f>INDEX(Fixtures_Rosters!$L$27:$AA$40,$E78,INDEX($D$2:$D$15,$A78))="Available"</f>
        <v>1</v>
      </c>
      <c r="I78" s="44" t="b">
        <f>AND(NOT(OR(UPPER(INDEX(Fixtures_Rosters!$G$27:$G$40,$E78))="COACH",UPPER(INDEX(Fixtures_Rosters!$G$27:$G$40,$E78))="ASSISTANT COACH")),IF(UPPER(INDEX($E$2:$E$15,$A78))="HOME",OR(UPPER(INDEX(Fixtures_Rosters!$E$27:$E$40,$E78))="ELECTRONIC",UPPER(INDEX(Fixtures_Rosters!$E$27:$E$40,$E78))="BOTH"),IF(UPPER(INDEX($E$2:$E$15,$A78))="AWAY",OR(UPPER(INDEX(Fixtures_Rosters!$E$27:$E$40,$E78))="PAPER",UPPER(INDEX(Fixtures_Rosters!$E$27:$E$40,$E78))="BOTH"),FALSE)))</f>
        <v>0</v>
      </c>
      <c r="J78" s="44" t="b">
        <f>TRUE</f>
        <v>1</v>
      </c>
      <c r="K78" s="44" t="b">
        <f>TRUE</f>
        <v>1</v>
      </c>
      <c r="L78" s="44">
        <f t="shared" ref="L78:L109" si="11">COUNTIF($H$2:$M$2,$F78)</f>
        <v>6</v>
      </c>
      <c r="M78" s="44">
        <f t="shared" ref="M78:M91" si="12">COUNTIF($J$2:$J$2,$F78)</f>
        <v>1</v>
      </c>
      <c r="N78" s="44">
        <f>MOD($E78-$A78-$C78+ROWS(Fixtures_Rosters!$C$27:$C$40)*2,ROWS(Fixtures_Rosters!$C$27:$C$40))</f>
        <v>12</v>
      </c>
      <c r="O78" s="44" t="b">
        <f t="shared" ref="O78:O91" si="13">OR($C$3&lt;&gt;$C$2+1,$F$2=FALSE,$F78&lt;&gt;$J$2)</f>
        <v>1</v>
      </c>
      <c r="P78" s="44">
        <f>IF(AND(INDEX($F$2:$F$15,$A78),$G78,$H78,$I78,$J78,$K78,$O78),$M78*Validation_Lists!$I$3*Validation_Lists!$I$3+$L78*Validation_Lists!$I$3+$N78,Validation_Lists!$I$2)</f>
        <v>999999</v>
      </c>
    </row>
    <row r="79" spans="1:16" x14ac:dyDescent="0.2">
      <c r="A79" s="44">
        <v>2</v>
      </c>
      <c r="B79" s="44">
        <v>2</v>
      </c>
      <c r="C79" s="44">
        <v>1</v>
      </c>
      <c r="D79" s="44" t="s">
        <v>56</v>
      </c>
      <c r="E79" s="44">
        <v>2</v>
      </c>
      <c r="F79" s="44" t="str">
        <f>IF(Fixtures_Rosters!$C$28="","",Fixtures_Rosters!$C$28)</f>
        <v/>
      </c>
      <c r="G79" s="44" t="b">
        <f>AND(LEN($F79&amp;"")&gt;0,UPPER(INDEX(Fixtures_Rosters!$F$27:$F$40,$E79))="YES")</f>
        <v>0</v>
      </c>
      <c r="H79" s="44" t="b">
        <f>INDEX(Fixtures_Rosters!$L$27:$AA$40,$E79,INDEX($D$2:$D$15,$A79))="Available"</f>
        <v>1</v>
      </c>
      <c r="I79" s="44" t="b">
        <f>AND(NOT(OR(UPPER(INDEX(Fixtures_Rosters!$G$27:$G$40,$E79))="COACH",UPPER(INDEX(Fixtures_Rosters!$G$27:$G$40,$E79))="ASSISTANT COACH")),IF(UPPER(INDEX($E$2:$E$15,$A79))="HOME",OR(UPPER(INDEX(Fixtures_Rosters!$E$27:$E$40,$E79))="ELECTRONIC",UPPER(INDEX(Fixtures_Rosters!$E$27:$E$40,$E79))="BOTH"),IF(UPPER(INDEX($E$2:$E$15,$A79))="AWAY",OR(UPPER(INDEX(Fixtures_Rosters!$E$27:$E$40,$E79))="PAPER",UPPER(INDEX(Fixtures_Rosters!$E$27:$E$40,$E79))="BOTH"),FALSE)))</f>
        <v>0</v>
      </c>
      <c r="J79" s="44" t="b">
        <f>TRUE</f>
        <v>1</v>
      </c>
      <c r="K79" s="44" t="b">
        <f>TRUE</f>
        <v>1</v>
      </c>
      <c r="L79" s="44">
        <f t="shared" si="11"/>
        <v>6</v>
      </c>
      <c r="M79" s="44">
        <f t="shared" si="12"/>
        <v>1</v>
      </c>
      <c r="N79" s="44">
        <f>MOD($E79-$A79-$C79+ROWS(Fixtures_Rosters!$C$27:$C$40)*2,ROWS(Fixtures_Rosters!$C$27:$C$40))</f>
        <v>13</v>
      </c>
      <c r="O79" s="44" t="b">
        <f t="shared" si="13"/>
        <v>1</v>
      </c>
      <c r="P79" s="44">
        <f>IF(AND(INDEX($F$2:$F$15,$A79),$G79,$H79,$I79,$J79,$K79,$O79),$M79*Validation_Lists!$I$3*Validation_Lists!$I$3+$L79*Validation_Lists!$I$3+$N79,Validation_Lists!$I$2)</f>
        <v>999999</v>
      </c>
    </row>
    <row r="80" spans="1:16" x14ac:dyDescent="0.2">
      <c r="A80" s="44">
        <v>2</v>
      </c>
      <c r="B80" s="44">
        <v>2</v>
      </c>
      <c r="C80" s="44">
        <v>1</v>
      </c>
      <c r="D80" s="44" t="s">
        <v>56</v>
      </c>
      <c r="E80" s="44">
        <v>3</v>
      </c>
      <c r="F80" s="44" t="str">
        <f>IF(Fixtures_Rosters!$C$29="","",Fixtures_Rosters!$C$29)</f>
        <v/>
      </c>
      <c r="G80" s="44" t="b">
        <f>AND(LEN($F80&amp;"")&gt;0,UPPER(INDEX(Fixtures_Rosters!$F$27:$F$40,$E80))="YES")</f>
        <v>0</v>
      </c>
      <c r="H80" s="44" t="b">
        <f>INDEX(Fixtures_Rosters!$L$27:$AA$40,$E80,INDEX($D$2:$D$15,$A80))="Available"</f>
        <v>0</v>
      </c>
      <c r="I80" s="44" t="b">
        <f>AND(NOT(OR(UPPER(INDEX(Fixtures_Rosters!$G$27:$G$40,$E80))="COACH",UPPER(INDEX(Fixtures_Rosters!$G$27:$G$40,$E80))="ASSISTANT COACH")),IF(UPPER(INDEX($E$2:$E$15,$A80))="HOME",OR(UPPER(INDEX(Fixtures_Rosters!$E$27:$E$40,$E80))="ELECTRONIC",UPPER(INDEX(Fixtures_Rosters!$E$27:$E$40,$E80))="BOTH"),IF(UPPER(INDEX($E$2:$E$15,$A80))="AWAY",OR(UPPER(INDEX(Fixtures_Rosters!$E$27:$E$40,$E80))="PAPER",UPPER(INDEX(Fixtures_Rosters!$E$27:$E$40,$E80))="BOTH"),FALSE)))</f>
        <v>0</v>
      </c>
      <c r="J80" s="44" t="b">
        <f>TRUE</f>
        <v>1</v>
      </c>
      <c r="K80" s="44" t="b">
        <f>TRUE</f>
        <v>1</v>
      </c>
      <c r="L80" s="44">
        <f t="shared" si="11"/>
        <v>6</v>
      </c>
      <c r="M80" s="44">
        <f t="shared" si="12"/>
        <v>1</v>
      </c>
      <c r="N80" s="44">
        <f>MOD($E80-$A80-$C80+ROWS(Fixtures_Rosters!$C$27:$C$40)*2,ROWS(Fixtures_Rosters!$C$27:$C$40))</f>
        <v>0</v>
      </c>
      <c r="O80" s="44" t="b">
        <f t="shared" si="13"/>
        <v>1</v>
      </c>
      <c r="P80" s="44">
        <f>IF(AND(INDEX($F$2:$F$15,$A80),$G80,$H80,$I80,$J80,$K80,$O80),$M80*Validation_Lists!$I$3*Validation_Lists!$I$3+$L80*Validation_Lists!$I$3+$N80,Validation_Lists!$I$2)</f>
        <v>999999</v>
      </c>
    </row>
    <row r="81" spans="1:16" x14ac:dyDescent="0.2">
      <c r="A81" s="44">
        <v>2</v>
      </c>
      <c r="B81" s="44">
        <v>2</v>
      </c>
      <c r="C81" s="44">
        <v>1</v>
      </c>
      <c r="D81" s="44" t="s">
        <v>56</v>
      </c>
      <c r="E81" s="44">
        <v>4</v>
      </c>
      <c r="F81" s="44" t="str">
        <f>IF(Fixtures_Rosters!$C$30="","",Fixtures_Rosters!$C$30)</f>
        <v/>
      </c>
      <c r="G81" s="44" t="b">
        <f>AND(LEN($F81&amp;"")&gt;0,UPPER(INDEX(Fixtures_Rosters!$F$27:$F$40,$E81))="YES")</f>
        <v>0</v>
      </c>
      <c r="H81" s="44" t="b">
        <f>INDEX(Fixtures_Rosters!$L$27:$AA$40,$E81,INDEX($D$2:$D$15,$A81))="Available"</f>
        <v>1</v>
      </c>
      <c r="I81" s="44" t="b">
        <f>AND(NOT(OR(UPPER(INDEX(Fixtures_Rosters!$G$27:$G$40,$E81))="COACH",UPPER(INDEX(Fixtures_Rosters!$G$27:$G$40,$E81))="ASSISTANT COACH")),IF(UPPER(INDEX($E$2:$E$15,$A81))="HOME",OR(UPPER(INDEX(Fixtures_Rosters!$E$27:$E$40,$E81))="ELECTRONIC",UPPER(INDEX(Fixtures_Rosters!$E$27:$E$40,$E81))="BOTH"),IF(UPPER(INDEX($E$2:$E$15,$A81))="AWAY",OR(UPPER(INDEX(Fixtures_Rosters!$E$27:$E$40,$E81))="PAPER",UPPER(INDEX(Fixtures_Rosters!$E$27:$E$40,$E81))="BOTH"),FALSE)))</f>
        <v>0</v>
      </c>
      <c r="J81" s="44" t="b">
        <f>TRUE</f>
        <v>1</v>
      </c>
      <c r="K81" s="44" t="b">
        <f>TRUE</f>
        <v>1</v>
      </c>
      <c r="L81" s="44">
        <f t="shared" si="11"/>
        <v>6</v>
      </c>
      <c r="M81" s="44">
        <f t="shared" si="12"/>
        <v>1</v>
      </c>
      <c r="N81" s="44">
        <f>MOD($E81-$A81-$C81+ROWS(Fixtures_Rosters!$C$27:$C$40)*2,ROWS(Fixtures_Rosters!$C$27:$C$40))</f>
        <v>1</v>
      </c>
      <c r="O81" s="44" t="b">
        <f t="shared" si="13"/>
        <v>1</v>
      </c>
      <c r="P81" s="44">
        <f>IF(AND(INDEX($F$2:$F$15,$A81),$G81,$H81,$I81,$J81,$K81,$O81),$M81*Validation_Lists!$I$3*Validation_Lists!$I$3+$L81*Validation_Lists!$I$3+$N81,Validation_Lists!$I$2)</f>
        <v>999999</v>
      </c>
    </row>
    <row r="82" spans="1:16" x14ac:dyDescent="0.2">
      <c r="A82" s="44">
        <v>2</v>
      </c>
      <c r="B82" s="44">
        <v>2</v>
      </c>
      <c r="C82" s="44">
        <v>1</v>
      </c>
      <c r="D82" s="44" t="s">
        <v>56</v>
      </c>
      <c r="E82" s="44">
        <v>5</v>
      </c>
      <c r="F82" s="44" t="str">
        <f>IF(Fixtures_Rosters!$C$31="","",Fixtures_Rosters!$C$31)</f>
        <v/>
      </c>
      <c r="G82" s="44" t="b">
        <f>AND(LEN($F82&amp;"")&gt;0,UPPER(INDEX(Fixtures_Rosters!$F$27:$F$40,$E82))="YES")</f>
        <v>0</v>
      </c>
      <c r="H82" s="44" t="b">
        <f>INDEX(Fixtures_Rosters!$L$27:$AA$40,$E82,INDEX($D$2:$D$15,$A82))="Available"</f>
        <v>1</v>
      </c>
      <c r="I82" s="44" t="b">
        <f>AND(NOT(OR(UPPER(INDEX(Fixtures_Rosters!$G$27:$G$40,$E82))="COACH",UPPER(INDEX(Fixtures_Rosters!$G$27:$G$40,$E82))="ASSISTANT COACH")),IF(UPPER(INDEX($E$2:$E$15,$A82))="HOME",OR(UPPER(INDEX(Fixtures_Rosters!$E$27:$E$40,$E82))="ELECTRONIC",UPPER(INDEX(Fixtures_Rosters!$E$27:$E$40,$E82))="BOTH"),IF(UPPER(INDEX($E$2:$E$15,$A82))="AWAY",OR(UPPER(INDEX(Fixtures_Rosters!$E$27:$E$40,$E82))="PAPER",UPPER(INDEX(Fixtures_Rosters!$E$27:$E$40,$E82))="BOTH"),FALSE)))</f>
        <v>0</v>
      </c>
      <c r="J82" s="44" t="b">
        <f>TRUE</f>
        <v>1</v>
      </c>
      <c r="K82" s="44" t="b">
        <f>TRUE</f>
        <v>1</v>
      </c>
      <c r="L82" s="44">
        <f t="shared" si="11"/>
        <v>6</v>
      </c>
      <c r="M82" s="44">
        <f t="shared" si="12"/>
        <v>1</v>
      </c>
      <c r="N82" s="44">
        <f>MOD($E82-$A82-$C82+ROWS(Fixtures_Rosters!$C$27:$C$40)*2,ROWS(Fixtures_Rosters!$C$27:$C$40))</f>
        <v>2</v>
      </c>
      <c r="O82" s="44" t="b">
        <f t="shared" si="13"/>
        <v>1</v>
      </c>
      <c r="P82" s="44">
        <f>IF(AND(INDEX($F$2:$F$15,$A82),$G82,$H82,$I82,$J82,$K82,$O82),$M82*Validation_Lists!$I$3*Validation_Lists!$I$3+$L82*Validation_Lists!$I$3+$N82,Validation_Lists!$I$2)</f>
        <v>999999</v>
      </c>
    </row>
    <row r="83" spans="1:16" x14ac:dyDescent="0.2">
      <c r="A83" s="44">
        <v>2</v>
      </c>
      <c r="B83" s="44">
        <v>2</v>
      </c>
      <c r="C83" s="44">
        <v>1</v>
      </c>
      <c r="D83" s="44" t="s">
        <v>56</v>
      </c>
      <c r="E83" s="44">
        <v>6</v>
      </c>
      <c r="F83" s="44" t="str">
        <f>IF(Fixtures_Rosters!$C$32="","",Fixtures_Rosters!$C$32)</f>
        <v/>
      </c>
      <c r="G83" s="44" t="b">
        <f>AND(LEN($F83&amp;"")&gt;0,UPPER(INDEX(Fixtures_Rosters!$F$27:$F$40,$E83))="YES")</f>
        <v>0</v>
      </c>
      <c r="H83" s="44" t="b">
        <f>INDEX(Fixtures_Rosters!$L$27:$AA$40,$E83,INDEX($D$2:$D$15,$A83))="Available"</f>
        <v>1</v>
      </c>
      <c r="I83" s="44" t="b">
        <f>AND(NOT(OR(UPPER(INDEX(Fixtures_Rosters!$G$27:$G$40,$E83))="COACH",UPPER(INDEX(Fixtures_Rosters!$G$27:$G$40,$E83))="ASSISTANT COACH")),IF(UPPER(INDEX($E$2:$E$15,$A83))="HOME",OR(UPPER(INDEX(Fixtures_Rosters!$E$27:$E$40,$E83))="ELECTRONIC",UPPER(INDEX(Fixtures_Rosters!$E$27:$E$40,$E83))="BOTH"),IF(UPPER(INDEX($E$2:$E$15,$A83))="AWAY",OR(UPPER(INDEX(Fixtures_Rosters!$E$27:$E$40,$E83))="PAPER",UPPER(INDEX(Fixtures_Rosters!$E$27:$E$40,$E83))="BOTH"),FALSE)))</f>
        <v>0</v>
      </c>
      <c r="J83" s="44" t="b">
        <f>TRUE</f>
        <v>1</v>
      </c>
      <c r="K83" s="44" t="b">
        <f>TRUE</f>
        <v>1</v>
      </c>
      <c r="L83" s="44">
        <f t="shared" si="11"/>
        <v>6</v>
      </c>
      <c r="M83" s="44">
        <f t="shared" si="12"/>
        <v>1</v>
      </c>
      <c r="N83" s="44">
        <f>MOD($E83-$A83-$C83+ROWS(Fixtures_Rosters!$C$27:$C$40)*2,ROWS(Fixtures_Rosters!$C$27:$C$40))</f>
        <v>3</v>
      </c>
      <c r="O83" s="44" t="b">
        <f t="shared" si="13"/>
        <v>1</v>
      </c>
      <c r="P83" s="44">
        <f>IF(AND(INDEX($F$2:$F$15,$A83),$G83,$H83,$I83,$J83,$K83,$O83),$M83*Validation_Lists!$I$3*Validation_Lists!$I$3+$L83*Validation_Lists!$I$3+$N83,Validation_Lists!$I$2)</f>
        <v>999999</v>
      </c>
    </row>
    <row r="84" spans="1:16" x14ac:dyDescent="0.2">
      <c r="A84" s="44">
        <v>2</v>
      </c>
      <c r="B84" s="44">
        <v>2</v>
      </c>
      <c r="C84" s="44">
        <v>1</v>
      </c>
      <c r="D84" s="44" t="s">
        <v>56</v>
      </c>
      <c r="E84" s="44">
        <v>7</v>
      </c>
      <c r="F84" s="44" t="str">
        <f>IF(Fixtures_Rosters!$C$33="","",Fixtures_Rosters!$C$33)</f>
        <v/>
      </c>
      <c r="G84" s="44" t="b">
        <f>AND(LEN($F84&amp;"")&gt;0,UPPER(INDEX(Fixtures_Rosters!$F$27:$F$40,$E84))="YES")</f>
        <v>0</v>
      </c>
      <c r="H84" s="44" t="b">
        <f>INDEX(Fixtures_Rosters!$L$27:$AA$40,$E84,INDEX($D$2:$D$15,$A84))="Available"</f>
        <v>1</v>
      </c>
      <c r="I84" s="44" t="b">
        <f>AND(NOT(OR(UPPER(INDEX(Fixtures_Rosters!$G$27:$G$40,$E84))="COACH",UPPER(INDEX(Fixtures_Rosters!$G$27:$G$40,$E84))="ASSISTANT COACH")),IF(UPPER(INDEX($E$2:$E$15,$A84))="HOME",OR(UPPER(INDEX(Fixtures_Rosters!$E$27:$E$40,$E84))="ELECTRONIC",UPPER(INDEX(Fixtures_Rosters!$E$27:$E$40,$E84))="BOTH"),IF(UPPER(INDEX($E$2:$E$15,$A84))="AWAY",OR(UPPER(INDEX(Fixtures_Rosters!$E$27:$E$40,$E84))="PAPER",UPPER(INDEX(Fixtures_Rosters!$E$27:$E$40,$E84))="BOTH"),FALSE)))</f>
        <v>0</v>
      </c>
      <c r="J84" s="44" t="b">
        <f>TRUE</f>
        <v>1</v>
      </c>
      <c r="K84" s="44" t="b">
        <f>TRUE</f>
        <v>1</v>
      </c>
      <c r="L84" s="44">
        <f t="shared" si="11"/>
        <v>6</v>
      </c>
      <c r="M84" s="44">
        <f t="shared" si="12"/>
        <v>1</v>
      </c>
      <c r="N84" s="44">
        <f>MOD($E84-$A84-$C84+ROWS(Fixtures_Rosters!$C$27:$C$40)*2,ROWS(Fixtures_Rosters!$C$27:$C$40))</f>
        <v>4</v>
      </c>
      <c r="O84" s="44" t="b">
        <f t="shared" si="13"/>
        <v>1</v>
      </c>
      <c r="P84" s="44">
        <f>IF(AND(INDEX($F$2:$F$15,$A84),$G84,$H84,$I84,$J84,$K84,$O84),$M84*Validation_Lists!$I$3*Validation_Lists!$I$3+$L84*Validation_Lists!$I$3+$N84,Validation_Lists!$I$2)</f>
        <v>999999</v>
      </c>
    </row>
    <row r="85" spans="1:16" x14ac:dyDescent="0.2">
      <c r="A85" s="44">
        <v>2</v>
      </c>
      <c r="B85" s="44">
        <v>2</v>
      </c>
      <c r="C85" s="44">
        <v>1</v>
      </c>
      <c r="D85" s="44" t="s">
        <v>56</v>
      </c>
      <c r="E85" s="44">
        <v>8</v>
      </c>
      <c r="F85" s="44" t="str">
        <f>IF(Fixtures_Rosters!$C$34="","",Fixtures_Rosters!$C$34)</f>
        <v/>
      </c>
      <c r="G85" s="44" t="b">
        <f>AND(LEN($F85&amp;"")&gt;0,UPPER(INDEX(Fixtures_Rosters!$F$27:$F$40,$E85))="YES")</f>
        <v>0</v>
      </c>
      <c r="H85" s="44" t="b">
        <f>INDEX(Fixtures_Rosters!$L$27:$AA$40,$E85,INDEX($D$2:$D$15,$A85))="Available"</f>
        <v>1</v>
      </c>
      <c r="I85" s="44" t="b">
        <f>AND(NOT(OR(UPPER(INDEX(Fixtures_Rosters!$G$27:$G$40,$E85))="COACH",UPPER(INDEX(Fixtures_Rosters!$G$27:$G$40,$E85))="ASSISTANT COACH")),IF(UPPER(INDEX($E$2:$E$15,$A85))="HOME",OR(UPPER(INDEX(Fixtures_Rosters!$E$27:$E$40,$E85))="ELECTRONIC",UPPER(INDEX(Fixtures_Rosters!$E$27:$E$40,$E85))="BOTH"),IF(UPPER(INDEX($E$2:$E$15,$A85))="AWAY",OR(UPPER(INDEX(Fixtures_Rosters!$E$27:$E$40,$E85))="PAPER",UPPER(INDEX(Fixtures_Rosters!$E$27:$E$40,$E85))="BOTH"),FALSE)))</f>
        <v>0</v>
      </c>
      <c r="J85" s="44" t="b">
        <f>TRUE</f>
        <v>1</v>
      </c>
      <c r="K85" s="44" t="b">
        <f>TRUE</f>
        <v>1</v>
      </c>
      <c r="L85" s="44">
        <f t="shared" si="11"/>
        <v>6</v>
      </c>
      <c r="M85" s="44">
        <f t="shared" si="12"/>
        <v>1</v>
      </c>
      <c r="N85" s="44">
        <f>MOD($E85-$A85-$C85+ROWS(Fixtures_Rosters!$C$27:$C$40)*2,ROWS(Fixtures_Rosters!$C$27:$C$40))</f>
        <v>5</v>
      </c>
      <c r="O85" s="44" t="b">
        <f t="shared" si="13"/>
        <v>1</v>
      </c>
      <c r="P85" s="44">
        <f>IF(AND(INDEX($F$2:$F$15,$A85),$G85,$H85,$I85,$J85,$K85,$O85),$M85*Validation_Lists!$I$3*Validation_Lists!$I$3+$L85*Validation_Lists!$I$3+$N85,Validation_Lists!$I$2)</f>
        <v>999999</v>
      </c>
    </row>
    <row r="86" spans="1:16" x14ac:dyDescent="0.2">
      <c r="A86" s="44">
        <v>2</v>
      </c>
      <c r="B86" s="44">
        <v>2</v>
      </c>
      <c r="C86" s="44">
        <v>1</v>
      </c>
      <c r="D86" s="44" t="s">
        <v>56</v>
      </c>
      <c r="E86" s="44">
        <v>9</v>
      </c>
      <c r="F86" s="44" t="str">
        <f>IF(Fixtures_Rosters!$C$35="","",Fixtures_Rosters!$C$35)</f>
        <v/>
      </c>
      <c r="G86" s="44" t="b">
        <f>AND(LEN($F86&amp;"")&gt;0,UPPER(INDEX(Fixtures_Rosters!$F$27:$F$40,$E86))="YES")</f>
        <v>0</v>
      </c>
      <c r="H86" s="44" t="b">
        <f>INDEX(Fixtures_Rosters!$L$27:$AA$40,$E86,INDEX($D$2:$D$15,$A86))="Available"</f>
        <v>1</v>
      </c>
      <c r="I86" s="44" t="b">
        <f>AND(NOT(OR(UPPER(INDEX(Fixtures_Rosters!$G$27:$G$40,$E86))="COACH",UPPER(INDEX(Fixtures_Rosters!$G$27:$G$40,$E86))="ASSISTANT COACH")),IF(UPPER(INDEX($E$2:$E$15,$A86))="HOME",OR(UPPER(INDEX(Fixtures_Rosters!$E$27:$E$40,$E86))="ELECTRONIC",UPPER(INDEX(Fixtures_Rosters!$E$27:$E$40,$E86))="BOTH"),IF(UPPER(INDEX($E$2:$E$15,$A86))="AWAY",OR(UPPER(INDEX(Fixtures_Rosters!$E$27:$E$40,$E86))="PAPER",UPPER(INDEX(Fixtures_Rosters!$E$27:$E$40,$E86))="BOTH"),FALSE)))</f>
        <v>0</v>
      </c>
      <c r="J86" s="44" t="b">
        <f>TRUE</f>
        <v>1</v>
      </c>
      <c r="K86" s="44" t="b">
        <f>TRUE</f>
        <v>1</v>
      </c>
      <c r="L86" s="44">
        <f t="shared" si="11"/>
        <v>6</v>
      </c>
      <c r="M86" s="44">
        <f t="shared" si="12"/>
        <v>1</v>
      </c>
      <c r="N86" s="44">
        <f>MOD($E86-$A86-$C86+ROWS(Fixtures_Rosters!$C$27:$C$40)*2,ROWS(Fixtures_Rosters!$C$27:$C$40))</f>
        <v>6</v>
      </c>
      <c r="O86" s="44" t="b">
        <f t="shared" si="13"/>
        <v>1</v>
      </c>
      <c r="P86" s="44">
        <f>IF(AND(INDEX($F$2:$F$15,$A86),$G86,$H86,$I86,$J86,$K86,$O86),$M86*Validation_Lists!$I$3*Validation_Lists!$I$3+$L86*Validation_Lists!$I$3+$N86,Validation_Lists!$I$2)</f>
        <v>999999</v>
      </c>
    </row>
    <row r="87" spans="1:16" x14ac:dyDescent="0.2">
      <c r="A87" s="44">
        <v>2</v>
      </c>
      <c r="B87" s="44">
        <v>2</v>
      </c>
      <c r="C87" s="44">
        <v>1</v>
      </c>
      <c r="D87" s="44" t="s">
        <v>56</v>
      </c>
      <c r="E87" s="44">
        <v>10</v>
      </c>
      <c r="F87" s="44" t="str">
        <f>IF(Fixtures_Rosters!$C$36="","",Fixtures_Rosters!$C$36)</f>
        <v/>
      </c>
      <c r="G87" s="44" t="b">
        <f>AND(LEN($F87&amp;"")&gt;0,UPPER(INDEX(Fixtures_Rosters!$F$27:$F$40,$E87))="YES")</f>
        <v>0</v>
      </c>
      <c r="H87" s="44" t="b">
        <f>INDEX(Fixtures_Rosters!$L$27:$AA$40,$E87,INDEX($D$2:$D$15,$A87))="Available"</f>
        <v>1</v>
      </c>
      <c r="I87" s="44" t="b">
        <f>AND(NOT(OR(UPPER(INDEX(Fixtures_Rosters!$G$27:$G$40,$E87))="COACH",UPPER(INDEX(Fixtures_Rosters!$G$27:$G$40,$E87))="ASSISTANT COACH")),IF(UPPER(INDEX($E$2:$E$15,$A87))="HOME",OR(UPPER(INDEX(Fixtures_Rosters!$E$27:$E$40,$E87))="ELECTRONIC",UPPER(INDEX(Fixtures_Rosters!$E$27:$E$40,$E87))="BOTH"),IF(UPPER(INDEX($E$2:$E$15,$A87))="AWAY",OR(UPPER(INDEX(Fixtures_Rosters!$E$27:$E$40,$E87))="PAPER",UPPER(INDEX(Fixtures_Rosters!$E$27:$E$40,$E87))="BOTH"),FALSE)))</f>
        <v>0</v>
      </c>
      <c r="J87" s="44" t="b">
        <f>TRUE</f>
        <v>1</v>
      </c>
      <c r="K87" s="44" t="b">
        <f>TRUE</f>
        <v>1</v>
      </c>
      <c r="L87" s="44">
        <f t="shared" si="11"/>
        <v>6</v>
      </c>
      <c r="M87" s="44">
        <f t="shared" si="12"/>
        <v>1</v>
      </c>
      <c r="N87" s="44">
        <f>MOD($E87-$A87-$C87+ROWS(Fixtures_Rosters!$C$27:$C$40)*2,ROWS(Fixtures_Rosters!$C$27:$C$40))</f>
        <v>7</v>
      </c>
      <c r="O87" s="44" t="b">
        <f t="shared" si="13"/>
        <v>1</v>
      </c>
      <c r="P87" s="44">
        <f>IF(AND(INDEX($F$2:$F$15,$A87),$G87,$H87,$I87,$J87,$K87,$O87),$M87*Validation_Lists!$I$3*Validation_Lists!$I$3+$L87*Validation_Lists!$I$3+$N87,Validation_Lists!$I$2)</f>
        <v>999999</v>
      </c>
    </row>
    <row r="88" spans="1:16" x14ac:dyDescent="0.2">
      <c r="A88" s="44">
        <v>2</v>
      </c>
      <c r="B88" s="44">
        <v>2</v>
      </c>
      <c r="C88" s="44">
        <v>1</v>
      </c>
      <c r="D88" s="44" t="s">
        <v>56</v>
      </c>
      <c r="E88" s="44">
        <v>11</v>
      </c>
      <c r="F88" s="44" t="str">
        <f>IF(Fixtures_Rosters!$C$37="","",Fixtures_Rosters!$C$37)</f>
        <v/>
      </c>
      <c r="G88" s="44" t="b">
        <f>AND(LEN($F88&amp;"")&gt;0,UPPER(INDEX(Fixtures_Rosters!$F$27:$F$40,$E88))="YES")</f>
        <v>0</v>
      </c>
      <c r="H88" s="44" t="b">
        <f>INDEX(Fixtures_Rosters!$L$27:$AA$40,$E88,INDEX($D$2:$D$15,$A88))="Available"</f>
        <v>1</v>
      </c>
      <c r="I88" s="44" t="b">
        <f>AND(NOT(OR(UPPER(INDEX(Fixtures_Rosters!$G$27:$G$40,$E88))="COACH",UPPER(INDEX(Fixtures_Rosters!$G$27:$G$40,$E88))="ASSISTANT COACH")),IF(UPPER(INDEX($E$2:$E$15,$A88))="HOME",OR(UPPER(INDEX(Fixtures_Rosters!$E$27:$E$40,$E88))="ELECTRONIC",UPPER(INDEX(Fixtures_Rosters!$E$27:$E$40,$E88))="BOTH"),IF(UPPER(INDEX($E$2:$E$15,$A88))="AWAY",OR(UPPER(INDEX(Fixtures_Rosters!$E$27:$E$40,$E88))="PAPER",UPPER(INDEX(Fixtures_Rosters!$E$27:$E$40,$E88))="BOTH"),FALSE)))</f>
        <v>0</v>
      </c>
      <c r="J88" s="44" t="b">
        <f>TRUE</f>
        <v>1</v>
      </c>
      <c r="K88" s="44" t="b">
        <f>TRUE</f>
        <v>1</v>
      </c>
      <c r="L88" s="44">
        <f t="shared" si="11"/>
        <v>6</v>
      </c>
      <c r="M88" s="44">
        <f t="shared" si="12"/>
        <v>1</v>
      </c>
      <c r="N88" s="44">
        <f>MOD($E88-$A88-$C88+ROWS(Fixtures_Rosters!$C$27:$C$40)*2,ROWS(Fixtures_Rosters!$C$27:$C$40))</f>
        <v>8</v>
      </c>
      <c r="O88" s="44" t="b">
        <f t="shared" si="13"/>
        <v>1</v>
      </c>
      <c r="P88" s="44">
        <f>IF(AND(INDEX($F$2:$F$15,$A88),$G88,$H88,$I88,$J88,$K88,$O88),$M88*Validation_Lists!$I$3*Validation_Lists!$I$3+$L88*Validation_Lists!$I$3+$N88,Validation_Lists!$I$2)</f>
        <v>999999</v>
      </c>
    </row>
    <row r="89" spans="1:16" x14ac:dyDescent="0.2">
      <c r="A89" s="44">
        <v>2</v>
      </c>
      <c r="B89" s="44">
        <v>2</v>
      </c>
      <c r="C89" s="44">
        <v>1</v>
      </c>
      <c r="D89" s="44" t="s">
        <v>56</v>
      </c>
      <c r="E89" s="44">
        <v>12</v>
      </c>
      <c r="F89" s="44" t="str">
        <f>IF(Fixtures_Rosters!$C$38="","",Fixtures_Rosters!$C$38)</f>
        <v/>
      </c>
      <c r="G89" s="44" t="b">
        <f>AND(LEN($F89&amp;"")&gt;0,UPPER(INDEX(Fixtures_Rosters!$F$27:$F$40,$E89))="YES")</f>
        <v>0</v>
      </c>
      <c r="H89" s="44" t="b">
        <f>INDEX(Fixtures_Rosters!$L$27:$AA$40,$E89,INDEX($D$2:$D$15,$A89))="Available"</f>
        <v>1</v>
      </c>
      <c r="I89" s="44" t="b">
        <f>AND(NOT(OR(UPPER(INDEX(Fixtures_Rosters!$G$27:$G$40,$E89))="COACH",UPPER(INDEX(Fixtures_Rosters!$G$27:$G$40,$E89))="ASSISTANT COACH")),IF(UPPER(INDEX($E$2:$E$15,$A89))="HOME",OR(UPPER(INDEX(Fixtures_Rosters!$E$27:$E$40,$E89))="ELECTRONIC",UPPER(INDEX(Fixtures_Rosters!$E$27:$E$40,$E89))="BOTH"),IF(UPPER(INDEX($E$2:$E$15,$A89))="AWAY",OR(UPPER(INDEX(Fixtures_Rosters!$E$27:$E$40,$E89))="PAPER",UPPER(INDEX(Fixtures_Rosters!$E$27:$E$40,$E89))="BOTH"),FALSE)))</f>
        <v>0</v>
      </c>
      <c r="J89" s="44" t="b">
        <f>TRUE</f>
        <v>1</v>
      </c>
      <c r="K89" s="44" t="b">
        <f>TRUE</f>
        <v>1</v>
      </c>
      <c r="L89" s="44">
        <f t="shared" si="11"/>
        <v>6</v>
      </c>
      <c r="M89" s="44">
        <f t="shared" si="12"/>
        <v>1</v>
      </c>
      <c r="N89" s="44">
        <f>MOD($E89-$A89-$C89+ROWS(Fixtures_Rosters!$C$27:$C$40)*2,ROWS(Fixtures_Rosters!$C$27:$C$40))</f>
        <v>9</v>
      </c>
      <c r="O89" s="44" t="b">
        <f t="shared" si="13"/>
        <v>1</v>
      </c>
      <c r="P89" s="44">
        <f>IF(AND(INDEX($F$2:$F$15,$A89),$G89,$H89,$I89,$J89,$K89,$O89),$M89*Validation_Lists!$I$3*Validation_Lists!$I$3+$L89*Validation_Lists!$I$3+$N89,Validation_Lists!$I$2)</f>
        <v>999999</v>
      </c>
    </row>
    <row r="90" spans="1:16" x14ac:dyDescent="0.2">
      <c r="A90" s="44">
        <v>2</v>
      </c>
      <c r="B90" s="44">
        <v>2</v>
      </c>
      <c r="C90" s="44">
        <v>1</v>
      </c>
      <c r="D90" s="44" t="s">
        <v>56</v>
      </c>
      <c r="E90" s="44">
        <v>13</v>
      </c>
      <c r="F90" s="44" t="str">
        <f>IF(Fixtures_Rosters!$C$39="","",Fixtures_Rosters!$C$39)</f>
        <v/>
      </c>
      <c r="G90" s="44" t="b">
        <f>AND(LEN($F90&amp;"")&gt;0,UPPER(INDEX(Fixtures_Rosters!$F$27:$F$40,$E90))="YES")</f>
        <v>0</v>
      </c>
      <c r="H90" s="44" t="b">
        <f>INDEX(Fixtures_Rosters!$L$27:$AA$40,$E90,INDEX($D$2:$D$15,$A90))="Available"</f>
        <v>1</v>
      </c>
      <c r="I90" s="44" t="b">
        <f>AND(NOT(OR(UPPER(INDEX(Fixtures_Rosters!$G$27:$G$40,$E90))="COACH",UPPER(INDEX(Fixtures_Rosters!$G$27:$G$40,$E90))="ASSISTANT COACH")),IF(UPPER(INDEX($E$2:$E$15,$A90))="HOME",OR(UPPER(INDEX(Fixtures_Rosters!$E$27:$E$40,$E90))="ELECTRONIC",UPPER(INDEX(Fixtures_Rosters!$E$27:$E$40,$E90))="BOTH"),IF(UPPER(INDEX($E$2:$E$15,$A90))="AWAY",OR(UPPER(INDEX(Fixtures_Rosters!$E$27:$E$40,$E90))="PAPER",UPPER(INDEX(Fixtures_Rosters!$E$27:$E$40,$E90))="BOTH"),FALSE)))</f>
        <v>0</v>
      </c>
      <c r="J90" s="44" t="b">
        <f>TRUE</f>
        <v>1</v>
      </c>
      <c r="K90" s="44" t="b">
        <f>TRUE</f>
        <v>1</v>
      </c>
      <c r="L90" s="44">
        <f t="shared" si="11"/>
        <v>6</v>
      </c>
      <c r="M90" s="44">
        <f t="shared" si="12"/>
        <v>1</v>
      </c>
      <c r="N90" s="44">
        <f>MOD($E90-$A90-$C90+ROWS(Fixtures_Rosters!$C$27:$C$40)*2,ROWS(Fixtures_Rosters!$C$27:$C$40))</f>
        <v>10</v>
      </c>
      <c r="O90" s="44" t="b">
        <f t="shared" si="13"/>
        <v>1</v>
      </c>
      <c r="P90" s="44">
        <f>IF(AND(INDEX($F$2:$F$15,$A90),$G90,$H90,$I90,$J90,$K90,$O90),$M90*Validation_Lists!$I$3*Validation_Lists!$I$3+$L90*Validation_Lists!$I$3+$N90,Validation_Lists!$I$2)</f>
        <v>999999</v>
      </c>
    </row>
    <row r="91" spans="1:16" x14ac:dyDescent="0.2">
      <c r="A91" s="44">
        <v>2</v>
      </c>
      <c r="B91" s="44">
        <v>2</v>
      </c>
      <c r="C91" s="44">
        <v>1</v>
      </c>
      <c r="D91" s="44" t="s">
        <v>56</v>
      </c>
      <c r="E91" s="44">
        <v>14</v>
      </c>
      <c r="F91" s="44" t="str">
        <f>IF(Fixtures_Rosters!$C$40="","",Fixtures_Rosters!$C$40)</f>
        <v/>
      </c>
      <c r="G91" s="44" t="b">
        <f>AND(LEN($F91&amp;"")&gt;0,UPPER(INDEX(Fixtures_Rosters!$F$27:$F$40,$E91))="YES")</f>
        <v>0</v>
      </c>
      <c r="H91" s="44" t="b">
        <f>INDEX(Fixtures_Rosters!$L$27:$AA$40,$E91,INDEX($D$2:$D$15,$A91))="Available"</f>
        <v>1</v>
      </c>
      <c r="I91" s="44" t="b">
        <f>AND(NOT(OR(UPPER(INDEX(Fixtures_Rosters!$G$27:$G$40,$E91))="COACH",UPPER(INDEX(Fixtures_Rosters!$G$27:$G$40,$E91))="ASSISTANT COACH")),IF(UPPER(INDEX($E$2:$E$15,$A91))="HOME",OR(UPPER(INDEX(Fixtures_Rosters!$E$27:$E$40,$E91))="ELECTRONIC",UPPER(INDEX(Fixtures_Rosters!$E$27:$E$40,$E91))="BOTH"),IF(UPPER(INDEX($E$2:$E$15,$A91))="AWAY",OR(UPPER(INDEX(Fixtures_Rosters!$E$27:$E$40,$E91))="PAPER",UPPER(INDEX(Fixtures_Rosters!$E$27:$E$40,$E91))="BOTH"),FALSE)))</f>
        <v>0</v>
      </c>
      <c r="J91" s="44" t="b">
        <f>TRUE</f>
        <v>1</v>
      </c>
      <c r="K91" s="44" t="b">
        <f>TRUE</f>
        <v>1</v>
      </c>
      <c r="L91" s="44">
        <f t="shared" si="11"/>
        <v>6</v>
      </c>
      <c r="M91" s="44">
        <f t="shared" si="12"/>
        <v>1</v>
      </c>
      <c r="N91" s="44">
        <f>MOD($E91-$A91-$C91+ROWS(Fixtures_Rosters!$C$27:$C$40)*2,ROWS(Fixtures_Rosters!$C$27:$C$40))</f>
        <v>11</v>
      </c>
      <c r="O91" s="44" t="b">
        <f t="shared" si="13"/>
        <v>1</v>
      </c>
      <c r="P91" s="44">
        <f>IF(AND(INDEX($F$2:$F$15,$A91),$G91,$H91,$I91,$J91,$K91,$O91),$M91*Validation_Lists!$I$3*Validation_Lists!$I$3+$L91*Validation_Lists!$I$3+$N91,Validation_Lists!$I$2)</f>
        <v>999999</v>
      </c>
    </row>
    <row r="92" spans="1:16" x14ac:dyDescent="0.2">
      <c r="A92" s="44">
        <v>2</v>
      </c>
      <c r="B92" s="44">
        <v>2</v>
      </c>
      <c r="C92" s="44">
        <v>2</v>
      </c>
      <c r="D92" s="44" t="s">
        <v>57</v>
      </c>
      <c r="E92" s="44">
        <v>1</v>
      </c>
      <c r="F92" s="44" t="str">
        <f>IF(Fixtures_Rosters!$C$27="","",Fixtures_Rosters!$C$27)</f>
        <v/>
      </c>
      <c r="G92" s="44" t="b">
        <f>AND(LEN($F92&amp;"")&gt;0,UPPER(INDEX(Fixtures_Rosters!$F$27:$F$40,$E92))="YES")</f>
        <v>0</v>
      </c>
      <c r="H92" s="44" t="b">
        <f>INDEX(Fixtures_Rosters!$L$27:$AA$40,$E92,INDEX($D$2:$D$15,$A92))="Available"</f>
        <v>1</v>
      </c>
      <c r="I92" s="44" t="b">
        <f>UPPER(INDEX(Fixtures_Rosters!$I$27:$I$40,$E92))="YES"</f>
        <v>1</v>
      </c>
      <c r="J92" s="44" t="b">
        <f>TRUE</f>
        <v>1</v>
      </c>
      <c r="K92" s="44" t="b">
        <f t="shared" ref="K92:K105" si="14">COUNTIF($J$3:$J$3,$F92)=0</f>
        <v>0</v>
      </c>
      <c r="L92" s="44">
        <f t="shared" si="11"/>
        <v>6</v>
      </c>
      <c r="M92" s="44">
        <f t="shared" ref="M92:M105" si="15">COUNTIF($K$2:$K$2,$F92)</f>
        <v>1</v>
      </c>
      <c r="N92" s="44">
        <f>MOD($E92-$A92-$C92+ROWS(Fixtures_Rosters!$C$27:$C$40)*2,ROWS(Fixtures_Rosters!$C$27:$C$40))</f>
        <v>11</v>
      </c>
      <c r="O92" s="44" t="b">
        <f t="shared" ref="O92:O105" si="16">OR($C$3&lt;&gt;$C$2+1,$F$2=FALSE,$F92&lt;&gt;$K$2)</f>
        <v>1</v>
      </c>
      <c r="P92" s="44">
        <f>IF(AND(INDEX($F$2:$F$15,$A92),$G92,$H92,$I92,$J92,$K92,$O92),$M92*Validation_Lists!$I$3*Validation_Lists!$I$3+$L92*Validation_Lists!$I$3+$N92,Validation_Lists!$I$2)</f>
        <v>999999</v>
      </c>
    </row>
    <row r="93" spans="1:16" x14ac:dyDescent="0.2">
      <c r="A93" s="44">
        <v>2</v>
      </c>
      <c r="B93" s="44">
        <v>2</v>
      </c>
      <c r="C93" s="44">
        <v>2</v>
      </c>
      <c r="D93" s="44" t="s">
        <v>57</v>
      </c>
      <c r="E93" s="44">
        <v>2</v>
      </c>
      <c r="F93" s="44" t="str">
        <f>IF(Fixtures_Rosters!$C$28="","",Fixtures_Rosters!$C$28)</f>
        <v/>
      </c>
      <c r="G93" s="44" t="b">
        <f>AND(LEN($F93&amp;"")&gt;0,UPPER(INDEX(Fixtures_Rosters!$F$27:$F$40,$E93))="YES")</f>
        <v>0</v>
      </c>
      <c r="H93" s="44" t="b">
        <f>INDEX(Fixtures_Rosters!$L$27:$AA$40,$E93,INDEX($D$2:$D$15,$A93))="Available"</f>
        <v>1</v>
      </c>
      <c r="I93" s="44" t="b">
        <f>UPPER(INDEX(Fixtures_Rosters!$I$27:$I$40,$E93))="YES"</f>
        <v>1</v>
      </c>
      <c r="J93" s="44" t="b">
        <f>TRUE</f>
        <v>1</v>
      </c>
      <c r="K93" s="44" t="b">
        <f t="shared" si="14"/>
        <v>0</v>
      </c>
      <c r="L93" s="44">
        <f t="shared" si="11"/>
        <v>6</v>
      </c>
      <c r="M93" s="44">
        <f t="shared" si="15"/>
        <v>1</v>
      </c>
      <c r="N93" s="44">
        <f>MOD($E93-$A93-$C93+ROWS(Fixtures_Rosters!$C$27:$C$40)*2,ROWS(Fixtures_Rosters!$C$27:$C$40))</f>
        <v>12</v>
      </c>
      <c r="O93" s="44" t="b">
        <f t="shared" si="16"/>
        <v>1</v>
      </c>
      <c r="P93" s="44">
        <f>IF(AND(INDEX($F$2:$F$15,$A93),$G93,$H93,$I93,$J93,$K93,$O93),$M93*Validation_Lists!$I$3*Validation_Lists!$I$3+$L93*Validation_Lists!$I$3+$N93,Validation_Lists!$I$2)</f>
        <v>999999</v>
      </c>
    </row>
    <row r="94" spans="1:16" x14ac:dyDescent="0.2">
      <c r="A94" s="44">
        <v>2</v>
      </c>
      <c r="B94" s="44">
        <v>2</v>
      </c>
      <c r="C94" s="44">
        <v>2</v>
      </c>
      <c r="D94" s="44" t="s">
        <v>57</v>
      </c>
      <c r="E94" s="44">
        <v>3</v>
      </c>
      <c r="F94" s="44" t="str">
        <f>IF(Fixtures_Rosters!$C$29="","",Fixtures_Rosters!$C$29)</f>
        <v/>
      </c>
      <c r="G94" s="44" t="b">
        <f>AND(LEN($F94&amp;"")&gt;0,UPPER(INDEX(Fixtures_Rosters!$F$27:$F$40,$E94))="YES")</f>
        <v>0</v>
      </c>
      <c r="H94" s="44" t="b">
        <f>INDEX(Fixtures_Rosters!$L$27:$AA$40,$E94,INDEX($D$2:$D$15,$A94))="Available"</f>
        <v>0</v>
      </c>
      <c r="I94" s="44" t="b">
        <f>UPPER(INDEX(Fixtures_Rosters!$I$27:$I$40,$E94))="YES"</f>
        <v>1</v>
      </c>
      <c r="J94" s="44" t="b">
        <f>TRUE</f>
        <v>1</v>
      </c>
      <c r="K94" s="44" t="b">
        <f t="shared" si="14"/>
        <v>0</v>
      </c>
      <c r="L94" s="44">
        <f t="shared" si="11"/>
        <v>6</v>
      </c>
      <c r="M94" s="44">
        <f t="shared" si="15"/>
        <v>1</v>
      </c>
      <c r="N94" s="44">
        <f>MOD($E94-$A94-$C94+ROWS(Fixtures_Rosters!$C$27:$C$40)*2,ROWS(Fixtures_Rosters!$C$27:$C$40))</f>
        <v>13</v>
      </c>
      <c r="O94" s="44" t="b">
        <f t="shared" si="16"/>
        <v>1</v>
      </c>
      <c r="P94" s="44">
        <f>IF(AND(INDEX($F$2:$F$15,$A94),$G94,$H94,$I94,$J94,$K94,$O94),$M94*Validation_Lists!$I$3*Validation_Lists!$I$3+$L94*Validation_Lists!$I$3+$N94,Validation_Lists!$I$2)</f>
        <v>999999</v>
      </c>
    </row>
    <row r="95" spans="1:16" x14ac:dyDescent="0.2">
      <c r="A95" s="44">
        <v>2</v>
      </c>
      <c r="B95" s="44">
        <v>2</v>
      </c>
      <c r="C95" s="44">
        <v>2</v>
      </c>
      <c r="D95" s="44" t="s">
        <v>57</v>
      </c>
      <c r="E95" s="44">
        <v>4</v>
      </c>
      <c r="F95" s="44" t="str">
        <f>IF(Fixtures_Rosters!$C$30="","",Fixtures_Rosters!$C$30)</f>
        <v/>
      </c>
      <c r="G95" s="44" t="b">
        <f>AND(LEN($F95&amp;"")&gt;0,UPPER(INDEX(Fixtures_Rosters!$F$27:$F$40,$E95))="YES")</f>
        <v>0</v>
      </c>
      <c r="H95" s="44" t="b">
        <f>INDEX(Fixtures_Rosters!$L$27:$AA$40,$E95,INDEX($D$2:$D$15,$A95))="Available"</f>
        <v>1</v>
      </c>
      <c r="I95" s="44" t="b">
        <f>UPPER(INDEX(Fixtures_Rosters!$I$27:$I$40,$E95))="YES"</f>
        <v>1</v>
      </c>
      <c r="J95" s="44" t="b">
        <f>TRUE</f>
        <v>1</v>
      </c>
      <c r="K95" s="44" t="b">
        <f t="shared" si="14"/>
        <v>0</v>
      </c>
      <c r="L95" s="44">
        <f t="shared" si="11"/>
        <v>6</v>
      </c>
      <c r="M95" s="44">
        <f t="shared" si="15"/>
        <v>1</v>
      </c>
      <c r="N95" s="44">
        <f>MOD($E95-$A95-$C95+ROWS(Fixtures_Rosters!$C$27:$C$40)*2,ROWS(Fixtures_Rosters!$C$27:$C$40))</f>
        <v>0</v>
      </c>
      <c r="O95" s="44" t="b">
        <f t="shared" si="16"/>
        <v>1</v>
      </c>
      <c r="P95" s="44">
        <f>IF(AND(INDEX($F$2:$F$15,$A95),$G95,$H95,$I95,$J95,$K95,$O95),$M95*Validation_Lists!$I$3*Validation_Lists!$I$3+$L95*Validation_Lists!$I$3+$N95,Validation_Lists!$I$2)</f>
        <v>999999</v>
      </c>
    </row>
    <row r="96" spans="1:16" x14ac:dyDescent="0.2">
      <c r="A96" s="44">
        <v>2</v>
      </c>
      <c r="B96" s="44">
        <v>2</v>
      </c>
      <c r="C96" s="44">
        <v>2</v>
      </c>
      <c r="D96" s="44" t="s">
        <v>57</v>
      </c>
      <c r="E96" s="44">
        <v>5</v>
      </c>
      <c r="F96" s="44" t="str">
        <f>IF(Fixtures_Rosters!$C$31="","",Fixtures_Rosters!$C$31)</f>
        <v/>
      </c>
      <c r="G96" s="44" t="b">
        <f>AND(LEN($F96&amp;"")&gt;0,UPPER(INDEX(Fixtures_Rosters!$F$27:$F$40,$E96))="YES")</f>
        <v>0</v>
      </c>
      <c r="H96" s="44" t="b">
        <f>INDEX(Fixtures_Rosters!$L$27:$AA$40,$E96,INDEX($D$2:$D$15,$A96))="Available"</f>
        <v>1</v>
      </c>
      <c r="I96" s="44" t="b">
        <f>UPPER(INDEX(Fixtures_Rosters!$I$27:$I$40,$E96))="YES"</f>
        <v>1</v>
      </c>
      <c r="J96" s="44" t="b">
        <f>TRUE</f>
        <v>1</v>
      </c>
      <c r="K96" s="44" t="b">
        <f t="shared" si="14"/>
        <v>0</v>
      </c>
      <c r="L96" s="44">
        <f t="shared" si="11"/>
        <v>6</v>
      </c>
      <c r="M96" s="44">
        <f t="shared" si="15"/>
        <v>1</v>
      </c>
      <c r="N96" s="44">
        <f>MOD($E96-$A96-$C96+ROWS(Fixtures_Rosters!$C$27:$C$40)*2,ROWS(Fixtures_Rosters!$C$27:$C$40))</f>
        <v>1</v>
      </c>
      <c r="O96" s="44" t="b">
        <f t="shared" si="16"/>
        <v>1</v>
      </c>
      <c r="P96" s="44">
        <f>IF(AND(INDEX($F$2:$F$15,$A96),$G96,$H96,$I96,$J96,$K96,$O96),$M96*Validation_Lists!$I$3*Validation_Lists!$I$3+$L96*Validation_Lists!$I$3+$N96,Validation_Lists!$I$2)</f>
        <v>999999</v>
      </c>
    </row>
    <row r="97" spans="1:16" x14ac:dyDescent="0.2">
      <c r="A97" s="44">
        <v>2</v>
      </c>
      <c r="B97" s="44">
        <v>2</v>
      </c>
      <c r="C97" s="44">
        <v>2</v>
      </c>
      <c r="D97" s="44" t="s">
        <v>57</v>
      </c>
      <c r="E97" s="44">
        <v>6</v>
      </c>
      <c r="F97" s="44" t="str">
        <f>IF(Fixtures_Rosters!$C$32="","",Fixtures_Rosters!$C$32)</f>
        <v/>
      </c>
      <c r="G97" s="44" t="b">
        <f>AND(LEN($F97&amp;"")&gt;0,UPPER(INDEX(Fixtures_Rosters!$F$27:$F$40,$E97))="YES")</f>
        <v>0</v>
      </c>
      <c r="H97" s="44" t="b">
        <f>INDEX(Fixtures_Rosters!$L$27:$AA$40,$E97,INDEX($D$2:$D$15,$A97))="Available"</f>
        <v>1</v>
      </c>
      <c r="I97" s="44" t="b">
        <f>UPPER(INDEX(Fixtures_Rosters!$I$27:$I$40,$E97))="YES"</f>
        <v>1</v>
      </c>
      <c r="J97" s="44" t="b">
        <f>TRUE</f>
        <v>1</v>
      </c>
      <c r="K97" s="44" t="b">
        <f t="shared" si="14"/>
        <v>0</v>
      </c>
      <c r="L97" s="44">
        <f t="shared" si="11"/>
        <v>6</v>
      </c>
      <c r="M97" s="44">
        <f t="shared" si="15"/>
        <v>1</v>
      </c>
      <c r="N97" s="44">
        <f>MOD($E97-$A97-$C97+ROWS(Fixtures_Rosters!$C$27:$C$40)*2,ROWS(Fixtures_Rosters!$C$27:$C$40))</f>
        <v>2</v>
      </c>
      <c r="O97" s="44" t="b">
        <f t="shared" si="16"/>
        <v>1</v>
      </c>
      <c r="P97" s="44">
        <f>IF(AND(INDEX($F$2:$F$15,$A97),$G97,$H97,$I97,$J97,$K97,$O97),$M97*Validation_Lists!$I$3*Validation_Lists!$I$3+$L97*Validation_Lists!$I$3+$N97,Validation_Lists!$I$2)</f>
        <v>999999</v>
      </c>
    </row>
    <row r="98" spans="1:16" x14ac:dyDescent="0.2">
      <c r="A98" s="44">
        <v>2</v>
      </c>
      <c r="B98" s="44">
        <v>2</v>
      </c>
      <c r="C98" s="44">
        <v>2</v>
      </c>
      <c r="D98" s="44" t="s">
        <v>57</v>
      </c>
      <c r="E98" s="44">
        <v>7</v>
      </c>
      <c r="F98" s="44" t="str">
        <f>IF(Fixtures_Rosters!$C$33="","",Fixtures_Rosters!$C$33)</f>
        <v/>
      </c>
      <c r="G98" s="44" t="b">
        <f>AND(LEN($F98&amp;"")&gt;0,UPPER(INDEX(Fixtures_Rosters!$F$27:$F$40,$E98))="YES")</f>
        <v>0</v>
      </c>
      <c r="H98" s="44" t="b">
        <f>INDEX(Fixtures_Rosters!$L$27:$AA$40,$E98,INDEX($D$2:$D$15,$A98))="Available"</f>
        <v>1</v>
      </c>
      <c r="I98" s="44" t="b">
        <f>UPPER(INDEX(Fixtures_Rosters!$I$27:$I$40,$E98))="YES"</f>
        <v>1</v>
      </c>
      <c r="J98" s="44" t="b">
        <f>TRUE</f>
        <v>1</v>
      </c>
      <c r="K98" s="44" t="b">
        <f t="shared" si="14"/>
        <v>0</v>
      </c>
      <c r="L98" s="44">
        <f t="shared" si="11"/>
        <v>6</v>
      </c>
      <c r="M98" s="44">
        <f t="shared" si="15"/>
        <v>1</v>
      </c>
      <c r="N98" s="44">
        <f>MOD($E98-$A98-$C98+ROWS(Fixtures_Rosters!$C$27:$C$40)*2,ROWS(Fixtures_Rosters!$C$27:$C$40))</f>
        <v>3</v>
      </c>
      <c r="O98" s="44" t="b">
        <f t="shared" si="16"/>
        <v>1</v>
      </c>
      <c r="P98" s="44">
        <f>IF(AND(INDEX($F$2:$F$15,$A98),$G98,$H98,$I98,$J98,$K98,$O98),$M98*Validation_Lists!$I$3*Validation_Lists!$I$3+$L98*Validation_Lists!$I$3+$N98,Validation_Lists!$I$2)</f>
        <v>999999</v>
      </c>
    </row>
    <row r="99" spans="1:16" x14ac:dyDescent="0.2">
      <c r="A99" s="44">
        <v>2</v>
      </c>
      <c r="B99" s="44">
        <v>2</v>
      </c>
      <c r="C99" s="44">
        <v>2</v>
      </c>
      <c r="D99" s="44" t="s">
        <v>57</v>
      </c>
      <c r="E99" s="44">
        <v>8</v>
      </c>
      <c r="F99" s="44" t="str">
        <f>IF(Fixtures_Rosters!$C$34="","",Fixtures_Rosters!$C$34)</f>
        <v/>
      </c>
      <c r="G99" s="44" t="b">
        <f>AND(LEN($F99&amp;"")&gt;0,UPPER(INDEX(Fixtures_Rosters!$F$27:$F$40,$E99))="YES")</f>
        <v>0</v>
      </c>
      <c r="H99" s="44" t="b">
        <f>INDEX(Fixtures_Rosters!$L$27:$AA$40,$E99,INDEX($D$2:$D$15,$A99))="Available"</f>
        <v>1</v>
      </c>
      <c r="I99" s="44" t="b">
        <f>UPPER(INDEX(Fixtures_Rosters!$I$27:$I$40,$E99))="YES"</f>
        <v>1</v>
      </c>
      <c r="J99" s="44" t="b">
        <f>TRUE</f>
        <v>1</v>
      </c>
      <c r="K99" s="44" t="b">
        <f t="shared" si="14"/>
        <v>0</v>
      </c>
      <c r="L99" s="44">
        <f t="shared" si="11"/>
        <v>6</v>
      </c>
      <c r="M99" s="44">
        <f t="shared" si="15"/>
        <v>1</v>
      </c>
      <c r="N99" s="44">
        <f>MOD($E99-$A99-$C99+ROWS(Fixtures_Rosters!$C$27:$C$40)*2,ROWS(Fixtures_Rosters!$C$27:$C$40))</f>
        <v>4</v>
      </c>
      <c r="O99" s="44" t="b">
        <f t="shared" si="16"/>
        <v>1</v>
      </c>
      <c r="P99" s="44">
        <f>IF(AND(INDEX($F$2:$F$15,$A99),$G99,$H99,$I99,$J99,$K99,$O99),$M99*Validation_Lists!$I$3*Validation_Lists!$I$3+$L99*Validation_Lists!$I$3+$N99,Validation_Lists!$I$2)</f>
        <v>999999</v>
      </c>
    </row>
    <row r="100" spans="1:16" x14ac:dyDescent="0.2">
      <c r="A100" s="44">
        <v>2</v>
      </c>
      <c r="B100" s="44">
        <v>2</v>
      </c>
      <c r="C100" s="44">
        <v>2</v>
      </c>
      <c r="D100" s="44" t="s">
        <v>57</v>
      </c>
      <c r="E100" s="44">
        <v>9</v>
      </c>
      <c r="F100" s="44" t="str">
        <f>IF(Fixtures_Rosters!$C$35="","",Fixtures_Rosters!$C$35)</f>
        <v/>
      </c>
      <c r="G100" s="44" t="b">
        <f>AND(LEN($F100&amp;"")&gt;0,UPPER(INDEX(Fixtures_Rosters!$F$27:$F$40,$E100))="YES")</f>
        <v>0</v>
      </c>
      <c r="H100" s="44" t="b">
        <f>INDEX(Fixtures_Rosters!$L$27:$AA$40,$E100,INDEX($D$2:$D$15,$A100))="Available"</f>
        <v>1</v>
      </c>
      <c r="I100" s="44" t="b">
        <f>UPPER(INDEX(Fixtures_Rosters!$I$27:$I$40,$E100))="YES"</f>
        <v>1</v>
      </c>
      <c r="J100" s="44" t="b">
        <f>TRUE</f>
        <v>1</v>
      </c>
      <c r="K100" s="44" t="b">
        <f t="shared" si="14"/>
        <v>0</v>
      </c>
      <c r="L100" s="44">
        <f t="shared" si="11"/>
        <v>6</v>
      </c>
      <c r="M100" s="44">
        <f t="shared" si="15"/>
        <v>1</v>
      </c>
      <c r="N100" s="44">
        <f>MOD($E100-$A100-$C100+ROWS(Fixtures_Rosters!$C$27:$C$40)*2,ROWS(Fixtures_Rosters!$C$27:$C$40))</f>
        <v>5</v>
      </c>
      <c r="O100" s="44" t="b">
        <f t="shared" si="16"/>
        <v>1</v>
      </c>
      <c r="P100" s="44">
        <f>IF(AND(INDEX($F$2:$F$15,$A100),$G100,$H100,$I100,$J100,$K100,$O100),$M100*Validation_Lists!$I$3*Validation_Lists!$I$3+$L100*Validation_Lists!$I$3+$N100,Validation_Lists!$I$2)</f>
        <v>999999</v>
      </c>
    </row>
    <row r="101" spans="1:16" x14ac:dyDescent="0.2">
      <c r="A101" s="44">
        <v>2</v>
      </c>
      <c r="B101" s="44">
        <v>2</v>
      </c>
      <c r="C101" s="44">
        <v>2</v>
      </c>
      <c r="D101" s="44" t="s">
        <v>57</v>
      </c>
      <c r="E101" s="44">
        <v>10</v>
      </c>
      <c r="F101" s="44" t="str">
        <f>IF(Fixtures_Rosters!$C$36="","",Fixtures_Rosters!$C$36)</f>
        <v/>
      </c>
      <c r="G101" s="44" t="b">
        <f>AND(LEN($F101&amp;"")&gt;0,UPPER(INDEX(Fixtures_Rosters!$F$27:$F$40,$E101))="YES")</f>
        <v>0</v>
      </c>
      <c r="H101" s="44" t="b">
        <f>INDEX(Fixtures_Rosters!$L$27:$AA$40,$E101,INDEX($D$2:$D$15,$A101))="Available"</f>
        <v>1</v>
      </c>
      <c r="I101" s="44" t="b">
        <f>UPPER(INDEX(Fixtures_Rosters!$I$27:$I$40,$E101))="YES"</f>
        <v>1</v>
      </c>
      <c r="J101" s="44" t="b">
        <f>TRUE</f>
        <v>1</v>
      </c>
      <c r="K101" s="44" t="b">
        <f t="shared" si="14"/>
        <v>0</v>
      </c>
      <c r="L101" s="44">
        <f t="shared" si="11"/>
        <v>6</v>
      </c>
      <c r="M101" s="44">
        <f t="shared" si="15"/>
        <v>1</v>
      </c>
      <c r="N101" s="44">
        <f>MOD($E101-$A101-$C101+ROWS(Fixtures_Rosters!$C$27:$C$40)*2,ROWS(Fixtures_Rosters!$C$27:$C$40))</f>
        <v>6</v>
      </c>
      <c r="O101" s="44" t="b">
        <f t="shared" si="16"/>
        <v>1</v>
      </c>
      <c r="P101" s="44">
        <f>IF(AND(INDEX($F$2:$F$15,$A101),$G101,$H101,$I101,$J101,$K101,$O101),$M101*Validation_Lists!$I$3*Validation_Lists!$I$3+$L101*Validation_Lists!$I$3+$N101,Validation_Lists!$I$2)</f>
        <v>999999</v>
      </c>
    </row>
    <row r="102" spans="1:16" x14ac:dyDescent="0.2">
      <c r="A102" s="44">
        <v>2</v>
      </c>
      <c r="B102" s="44">
        <v>2</v>
      </c>
      <c r="C102" s="44">
        <v>2</v>
      </c>
      <c r="D102" s="44" t="s">
        <v>57</v>
      </c>
      <c r="E102" s="44">
        <v>11</v>
      </c>
      <c r="F102" s="44" t="str">
        <f>IF(Fixtures_Rosters!$C$37="","",Fixtures_Rosters!$C$37)</f>
        <v/>
      </c>
      <c r="G102" s="44" t="b">
        <f>AND(LEN($F102&amp;"")&gt;0,UPPER(INDEX(Fixtures_Rosters!$F$27:$F$40,$E102))="YES")</f>
        <v>0</v>
      </c>
      <c r="H102" s="44" t="b">
        <f>INDEX(Fixtures_Rosters!$L$27:$AA$40,$E102,INDEX($D$2:$D$15,$A102))="Available"</f>
        <v>1</v>
      </c>
      <c r="I102" s="44" t="b">
        <f>UPPER(INDEX(Fixtures_Rosters!$I$27:$I$40,$E102))="YES"</f>
        <v>1</v>
      </c>
      <c r="J102" s="44" t="b">
        <f>TRUE</f>
        <v>1</v>
      </c>
      <c r="K102" s="44" t="b">
        <f t="shared" si="14"/>
        <v>0</v>
      </c>
      <c r="L102" s="44">
        <f t="shared" si="11"/>
        <v>6</v>
      </c>
      <c r="M102" s="44">
        <f t="shared" si="15"/>
        <v>1</v>
      </c>
      <c r="N102" s="44">
        <f>MOD($E102-$A102-$C102+ROWS(Fixtures_Rosters!$C$27:$C$40)*2,ROWS(Fixtures_Rosters!$C$27:$C$40))</f>
        <v>7</v>
      </c>
      <c r="O102" s="44" t="b">
        <f t="shared" si="16"/>
        <v>1</v>
      </c>
      <c r="P102" s="44">
        <f>IF(AND(INDEX($F$2:$F$15,$A102),$G102,$H102,$I102,$J102,$K102,$O102),$M102*Validation_Lists!$I$3*Validation_Lists!$I$3+$L102*Validation_Lists!$I$3+$N102,Validation_Lists!$I$2)</f>
        <v>999999</v>
      </c>
    </row>
    <row r="103" spans="1:16" x14ac:dyDescent="0.2">
      <c r="A103" s="44">
        <v>2</v>
      </c>
      <c r="B103" s="44">
        <v>2</v>
      </c>
      <c r="C103" s="44">
        <v>2</v>
      </c>
      <c r="D103" s="44" t="s">
        <v>57</v>
      </c>
      <c r="E103" s="44">
        <v>12</v>
      </c>
      <c r="F103" s="44" t="str">
        <f>IF(Fixtures_Rosters!$C$38="","",Fixtures_Rosters!$C$38)</f>
        <v/>
      </c>
      <c r="G103" s="44" t="b">
        <f>AND(LEN($F103&amp;"")&gt;0,UPPER(INDEX(Fixtures_Rosters!$F$27:$F$40,$E103))="YES")</f>
        <v>0</v>
      </c>
      <c r="H103" s="44" t="b">
        <f>INDEX(Fixtures_Rosters!$L$27:$AA$40,$E103,INDEX($D$2:$D$15,$A103))="Available"</f>
        <v>1</v>
      </c>
      <c r="I103" s="44" t="b">
        <f>UPPER(INDEX(Fixtures_Rosters!$I$27:$I$40,$E103))="YES"</f>
        <v>1</v>
      </c>
      <c r="J103" s="44" t="b">
        <f>TRUE</f>
        <v>1</v>
      </c>
      <c r="K103" s="44" t="b">
        <f t="shared" si="14"/>
        <v>0</v>
      </c>
      <c r="L103" s="44">
        <f t="shared" si="11"/>
        <v>6</v>
      </c>
      <c r="M103" s="44">
        <f t="shared" si="15"/>
        <v>1</v>
      </c>
      <c r="N103" s="44">
        <f>MOD($E103-$A103-$C103+ROWS(Fixtures_Rosters!$C$27:$C$40)*2,ROWS(Fixtures_Rosters!$C$27:$C$40))</f>
        <v>8</v>
      </c>
      <c r="O103" s="44" t="b">
        <f t="shared" si="16"/>
        <v>1</v>
      </c>
      <c r="P103" s="44">
        <f>IF(AND(INDEX($F$2:$F$15,$A103),$G103,$H103,$I103,$J103,$K103,$O103),$M103*Validation_Lists!$I$3*Validation_Lists!$I$3+$L103*Validation_Lists!$I$3+$N103,Validation_Lists!$I$2)</f>
        <v>999999</v>
      </c>
    </row>
    <row r="104" spans="1:16" x14ac:dyDescent="0.2">
      <c r="A104" s="44">
        <v>2</v>
      </c>
      <c r="B104" s="44">
        <v>2</v>
      </c>
      <c r="C104" s="44">
        <v>2</v>
      </c>
      <c r="D104" s="44" t="s">
        <v>57</v>
      </c>
      <c r="E104" s="44">
        <v>13</v>
      </c>
      <c r="F104" s="44" t="str">
        <f>IF(Fixtures_Rosters!$C$39="","",Fixtures_Rosters!$C$39)</f>
        <v/>
      </c>
      <c r="G104" s="44" t="b">
        <f>AND(LEN($F104&amp;"")&gt;0,UPPER(INDEX(Fixtures_Rosters!$F$27:$F$40,$E104))="YES")</f>
        <v>0</v>
      </c>
      <c r="H104" s="44" t="b">
        <f>INDEX(Fixtures_Rosters!$L$27:$AA$40,$E104,INDEX($D$2:$D$15,$A104))="Available"</f>
        <v>1</v>
      </c>
      <c r="I104" s="44" t="b">
        <f>UPPER(INDEX(Fixtures_Rosters!$I$27:$I$40,$E104))="YES"</f>
        <v>1</v>
      </c>
      <c r="J104" s="44" t="b">
        <f>TRUE</f>
        <v>1</v>
      </c>
      <c r="K104" s="44" t="b">
        <f t="shared" si="14"/>
        <v>0</v>
      </c>
      <c r="L104" s="44">
        <f t="shared" si="11"/>
        <v>6</v>
      </c>
      <c r="M104" s="44">
        <f t="shared" si="15"/>
        <v>1</v>
      </c>
      <c r="N104" s="44">
        <f>MOD($E104-$A104-$C104+ROWS(Fixtures_Rosters!$C$27:$C$40)*2,ROWS(Fixtures_Rosters!$C$27:$C$40))</f>
        <v>9</v>
      </c>
      <c r="O104" s="44" t="b">
        <f t="shared" si="16"/>
        <v>1</v>
      </c>
      <c r="P104" s="44">
        <f>IF(AND(INDEX($F$2:$F$15,$A104),$G104,$H104,$I104,$J104,$K104,$O104),$M104*Validation_Lists!$I$3*Validation_Lists!$I$3+$L104*Validation_Lists!$I$3+$N104,Validation_Lists!$I$2)</f>
        <v>999999</v>
      </c>
    </row>
    <row r="105" spans="1:16" x14ac:dyDescent="0.2">
      <c r="A105" s="44">
        <v>2</v>
      </c>
      <c r="B105" s="44">
        <v>2</v>
      </c>
      <c r="C105" s="44">
        <v>2</v>
      </c>
      <c r="D105" s="44" t="s">
        <v>57</v>
      </c>
      <c r="E105" s="44">
        <v>14</v>
      </c>
      <c r="F105" s="44" t="str">
        <f>IF(Fixtures_Rosters!$C$40="","",Fixtures_Rosters!$C$40)</f>
        <v/>
      </c>
      <c r="G105" s="44" t="b">
        <f>AND(LEN($F105&amp;"")&gt;0,UPPER(INDEX(Fixtures_Rosters!$F$27:$F$40,$E105))="YES")</f>
        <v>0</v>
      </c>
      <c r="H105" s="44" t="b">
        <f>INDEX(Fixtures_Rosters!$L$27:$AA$40,$E105,INDEX($D$2:$D$15,$A105))="Available"</f>
        <v>1</v>
      </c>
      <c r="I105" s="44" t="b">
        <f>UPPER(INDEX(Fixtures_Rosters!$I$27:$I$40,$E105))="YES"</f>
        <v>1</v>
      </c>
      <c r="J105" s="44" t="b">
        <f>TRUE</f>
        <v>1</v>
      </c>
      <c r="K105" s="44" t="b">
        <f t="shared" si="14"/>
        <v>0</v>
      </c>
      <c r="L105" s="44">
        <f t="shared" si="11"/>
        <v>6</v>
      </c>
      <c r="M105" s="44">
        <f t="shared" si="15"/>
        <v>1</v>
      </c>
      <c r="N105" s="44">
        <f>MOD($E105-$A105-$C105+ROWS(Fixtures_Rosters!$C$27:$C$40)*2,ROWS(Fixtures_Rosters!$C$27:$C$40))</f>
        <v>10</v>
      </c>
      <c r="O105" s="44" t="b">
        <f t="shared" si="16"/>
        <v>1</v>
      </c>
      <c r="P105" s="44">
        <f>IF(AND(INDEX($F$2:$F$15,$A105),$G105,$H105,$I105,$J105,$K105,$O105),$M105*Validation_Lists!$I$3*Validation_Lists!$I$3+$L105*Validation_Lists!$I$3+$N105,Validation_Lists!$I$2)</f>
        <v>999999</v>
      </c>
    </row>
    <row r="106" spans="1:16" x14ac:dyDescent="0.2">
      <c r="A106" s="44">
        <v>2</v>
      </c>
      <c r="B106" s="44">
        <v>2</v>
      </c>
      <c r="C106" s="44">
        <v>3</v>
      </c>
      <c r="D106" s="44" t="s">
        <v>58</v>
      </c>
      <c r="E106" s="44">
        <v>1</v>
      </c>
      <c r="F106" s="44" t="str">
        <f>IF(Fixtures_Rosters!$C$27="","",Fixtures_Rosters!$C$27)</f>
        <v/>
      </c>
      <c r="G106" s="44" t="b">
        <f>AND(LEN($F106&amp;"")&gt;0,UPPER(INDEX(Fixtures_Rosters!$F$27:$F$40,$E106))="YES")</f>
        <v>0</v>
      </c>
      <c r="H106" s="44" t="b">
        <f>INDEX(Fixtures_Rosters!$L$27:$AA$40,$E106,INDEX($D$2:$D$15,$A106))="Available"</f>
        <v>1</v>
      </c>
      <c r="I106" s="44" t="b">
        <f>UPPER(INDEX(Fixtures_Rosters!$J$27:$J$40,$E106))="YES"</f>
        <v>1</v>
      </c>
      <c r="J106" s="44" t="b">
        <f>TRUE</f>
        <v>1</v>
      </c>
      <c r="K106" s="44" t="b">
        <f t="shared" ref="K106:K119" si="17">COUNTIF($J$3:$K$3,$F106)=0</f>
        <v>0</v>
      </c>
      <c r="L106" s="44">
        <f t="shared" si="11"/>
        <v>6</v>
      </c>
      <c r="M106" s="44">
        <f t="shared" ref="M106:M119" si="18">COUNTIF($L$2:$L$2,$F106)</f>
        <v>1</v>
      </c>
      <c r="N106" s="44">
        <f>MOD($E106-$A106-$C106+ROWS(Fixtures_Rosters!$C$27:$C$40)*2,ROWS(Fixtures_Rosters!$C$27:$C$40))</f>
        <v>10</v>
      </c>
      <c r="O106" s="44" t="b">
        <f t="shared" ref="O106:O119" si="19">OR($C$3&lt;&gt;$C$2+1,$F$2=FALSE,$F106&lt;&gt;$L$2)</f>
        <v>1</v>
      </c>
      <c r="P106" s="44">
        <f>IF(AND(INDEX($F$2:$F$15,$A106),$G106,$H106,$I106,$J106,$K106,$O106),$M106*Validation_Lists!$I$3*Validation_Lists!$I$3+$L106*Validation_Lists!$I$3+$N106,Validation_Lists!$I$2)</f>
        <v>999999</v>
      </c>
    </row>
    <row r="107" spans="1:16" x14ac:dyDescent="0.2">
      <c r="A107" s="44">
        <v>2</v>
      </c>
      <c r="B107" s="44">
        <v>2</v>
      </c>
      <c r="C107" s="44">
        <v>3</v>
      </c>
      <c r="D107" s="44" t="s">
        <v>58</v>
      </c>
      <c r="E107" s="44">
        <v>2</v>
      </c>
      <c r="F107" s="44" t="str">
        <f>IF(Fixtures_Rosters!$C$28="","",Fixtures_Rosters!$C$28)</f>
        <v/>
      </c>
      <c r="G107" s="44" t="b">
        <f>AND(LEN($F107&amp;"")&gt;0,UPPER(INDEX(Fixtures_Rosters!$F$27:$F$40,$E107))="YES")</f>
        <v>0</v>
      </c>
      <c r="H107" s="44" t="b">
        <f>INDEX(Fixtures_Rosters!$L$27:$AA$40,$E107,INDEX($D$2:$D$15,$A107))="Available"</f>
        <v>1</v>
      </c>
      <c r="I107" s="44" t="b">
        <f>UPPER(INDEX(Fixtures_Rosters!$J$27:$J$40,$E107))="YES"</f>
        <v>1</v>
      </c>
      <c r="J107" s="44" t="b">
        <f>TRUE</f>
        <v>1</v>
      </c>
      <c r="K107" s="44" t="b">
        <f t="shared" si="17"/>
        <v>0</v>
      </c>
      <c r="L107" s="44">
        <f t="shared" si="11"/>
        <v>6</v>
      </c>
      <c r="M107" s="44">
        <f t="shared" si="18"/>
        <v>1</v>
      </c>
      <c r="N107" s="44">
        <f>MOD($E107-$A107-$C107+ROWS(Fixtures_Rosters!$C$27:$C$40)*2,ROWS(Fixtures_Rosters!$C$27:$C$40))</f>
        <v>11</v>
      </c>
      <c r="O107" s="44" t="b">
        <f t="shared" si="19"/>
        <v>1</v>
      </c>
      <c r="P107" s="44">
        <f>IF(AND(INDEX($F$2:$F$15,$A107),$G107,$H107,$I107,$J107,$K107,$O107),$M107*Validation_Lists!$I$3*Validation_Lists!$I$3+$L107*Validation_Lists!$I$3+$N107,Validation_Lists!$I$2)</f>
        <v>999999</v>
      </c>
    </row>
    <row r="108" spans="1:16" x14ac:dyDescent="0.2">
      <c r="A108" s="44">
        <v>2</v>
      </c>
      <c r="B108" s="44">
        <v>2</v>
      </c>
      <c r="C108" s="44">
        <v>3</v>
      </c>
      <c r="D108" s="44" t="s">
        <v>58</v>
      </c>
      <c r="E108" s="44">
        <v>3</v>
      </c>
      <c r="F108" s="44" t="str">
        <f>IF(Fixtures_Rosters!$C$29="","",Fixtures_Rosters!$C$29)</f>
        <v/>
      </c>
      <c r="G108" s="44" t="b">
        <f>AND(LEN($F108&amp;"")&gt;0,UPPER(INDEX(Fixtures_Rosters!$F$27:$F$40,$E108))="YES")</f>
        <v>0</v>
      </c>
      <c r="H108" s="44" t="b">
        <f>INDEX(Fixtures_Rosters!$L$27:$AA$40,$E108,INDEX($D$2:$D$15,$A108))="Available"</f>
        <v>0</v>
      </c>
      <c r="I108" s="44" t="b">
        <f>UPPER(INDEX(Fixtures_Rosters!$J$27:$J$40,$E108))="YES"</f>
        <v>1</v>
      </c>
      <c r="J108" s="44" t="b">
        <f>TRUE</f>
        <v>1</v>
      </c>
      <c r="K108" s="44" t="b">
        <f t="shared" si="17"/>
        <v>0</v>
      </c>
      <c r="L108" s="44">
        <f t="shared" si="11"/>
        <v>6</v>
      </c>
      <c r="M108" s="44">
        <f t="shared" si="18"/>
        <v>1</v>
      </c>
      <c r="N108" s="44">
        <f>MOD($E108-$A108-$C108+ROWS(Fixtures_Rosters!$C$27:$C$40)*2,ROWS(Fixtures_Rosters!$C$27:$C$40))</f>
        <v>12</v>
      </c>
      <c r="O108" s="44" t="b">
        <f t="shared" si="19"/>
        <v>1</v>
      </c>
      <c r="P108" s="44">
        <f>IF(AND(INDEX($F$2:$F$15,$A108),$G108,$H108,$I108,$J108,$K108,$O108),$M108*Validation_Lists!$I$3*Validation_Lists!$I$3+$L108*Validation_Lists!$I$3+$N108,Validation_Lists!$I$2)</f>
        <v>999999</v>
      </c>
    </row>
    <row r="109" spans="1:16" x14ac:dyDescent="0.2">
      <c r="A109" s="44">
        <v>2</v>
      </c>
      <c r="B109" s="44">
        <v>2</v>
      </c>
      <c r="C109" s="44">
        <v>3</v>
      </c>
      <c r="D109" s="44" t="s">
        <v>58</v>
      </c>
      <c r="E109" s="44">
        <v>4</v>
      </c>
      <c r="F109" s="44" t="str">
        <f>IF(Fixtures_Rosters!$C$30="","",Fixtures_Rosters!$C$30)</f>
        <v/>
      </c>
      <c r="G109" s="44" t="b">
        <f>AND(LEN($F109&amp;"")&gt;0,UPPER(INDEX(Fixtures_Rosters!$F$27:$F$40,$E109))="YES")</f>
        <v>0</v>
      </c>
      <c r="H109" s="44" t="b">
        <f>INDEX(Fixtures_Rosters!$L$27:$AA$40,$E109,INDEX($D$2:$D$15,$A109))="Available"</f>
        <v>1</v>
      </c>
      <c r="I109" s="44" t="b">
        <f>UPPER(INDEX(Fixtures_Rosters!$J$27:$J$40,$E109))="YES"</f>
        <v>1</v>
      </c>
      <c r="J109" s="44" t="b">
        <f>TRUE</f>
        <v>1</v>
      </c>
      <c r="K109" s="44" t="b">
        <f t="shared" si="17"/>
        <v>0</v>
      </c>
      <c r="L109" s="44">
        <f t="shared" si="11"/>
        <v>6</v>
      </c>
      <c r="M109" s="44">
        <f t="shared" si="18"/>
        <v>1</v>
      </c>
      <c r="N109" s="44">
        <f>MOD($E109-$A109-$C109+ROWS(Fixtures_Rosters!$C$27:$C$40)*2,ROWS(Fixtures_Rosters!$C$27:$C$40))</f>
        <v>13</v>
      </c>
      <c r="O109" s="44" t="b">
        <f t="shared" si="19"/>
        <v>1</v>
      </c>
      <c r="P109" s="44">
        <f>IF(AND(INDEX($F$2:$F$15,$A109),$G109,$H109,$I109,$J109,$K109,$O109),$M109*Validation_Lists!$I$3*Validation_Lists!$I$3+$L109*Validation_Lists!$I$3+$N109,Validation_Lists!$I$2)</f>
        <v>999999</v>
      </c>
    </row>
    <row r="110" spans="1:16" x14ac:dyDescent="0.2">
      <c r="A110" s="44">
        <v>2</v>
      </c>
      <c r="B110" s="44">
        <v>2</v>
      </c>
      <c r="C110" s="44">
        <v>3</v>
      </c>
      <c r="D110" s="44" t="s">
        <v>58</v>
      </c>
      <c r="E110" s="44">
        <v>5</v>
      </c>
      <c r="F110" s="44" t="str">
        <f>IF(Fixtures_Rosters!$C$31="","",Fixtures_Rosters!$C$31)</f>
        <v/>
      </c>
      <c r="G110" s="44" t="b">
        <f>AND(LEN($F110&amp;"")&gt;0,UPPER(INDEX(Fixtures_Rosters!$F$27:$F$40,$E110))="YES")</f>
        <v>0</v>
      </c>
      <c r="H110" s="44" t="b">
        <f>INDEX(Fixtures_Rosters!$L$27:$AA$40,$E110,INDEX($D$2:$D$15,$A110))="Available"</f>
        <v>1</v>
      </c>
      <c r="I110" s="44" t="b">
        <f>UPPER(INDEX(Fixtures_Rosters!$J$27:$J$40,$E110))="YES"</f>
        <v>1</v>
      </c>
      <c r="J110" s="44" t="b">
        <f>TRUE</f>
        <v>1</v>
      </c>
      <c r="K110" s="44" t="b">
        <f t="shared" si="17"/>
        <v>0</v>
      </c>
      <c r="L110" s="44">
        <f t="shared" ref="L110:L133" si="20">COUNTIF($H$2:$M$2,$F110)</f>
        <v>6</v>
      </c>
      <c r="M110" s="44">
        <f t="shared" si="18"/>
        <v>1</v>
      </c>
      <c r="N110" s="44">
        <f>MOD($E110-$A110-$C110+ROWS(Fixtures_Rosters!$C$27:$C$40)*2,ROWS(Fixtures_Rosters!$C$27:$C$40))</f>
        <v>0</v>
      </c>
      <c r="O110" s="44" t="b">
        <f t="shared" si="19"/>
        <v>1</v>
      </c>
      <c r="P110" s="44">
        <f>IF(AND(INDEX($F$2:$F$15,$A110),$G110,$H110,$I110,$J110,$K110,$O110),$M110*Validation_Lists!$I$3*Validation_Lists!$I$3+$L110*Validation_Lists!$I$3+$N110,Validation_Lists!$I$2)</f>
        <v>999999</v>
      </c>
    </row>
    <row r="111" spans="1:16" x14ac:dyDescent="0.2">
      <c r="A111" s="44">
        <v>2</v>
      </c>
      <c r="B111" s="44">
        <v>2</v>
      </c>
      <c r="C111" s="44">
        <v>3</v>
      </c>
      <c r="D111" s="44" t="s">
        <v>58</v>
      </c>
      <c r="E111" s="44">
        <v>6</v>
      </c>
      <c r="F111" s="44" t="str">
        <f>IF(Fixtures_Rosters!$C$32="","",Fixtures_Rosters!$C$32)</f>
        <v/>
      </c>
      <c r="G111" s="44" t="b">
        <f>AND(LEN($F111&amp;"")&gt;0,UPPER(INDEX(Fixtures_Rosters!$F$27:$F$40,$E111))="YES")</f>
        <v>0</v>
      </c>
      <c r="H111" s="44" t="b">
        <f>INDEX(Fixtures_Rosters!$L$27:$AA$40,$E111,INDEX($D$2:$D$15,$A111))="Available"</f>
        <v>1</v>
      </c>
      <c r="I111" s="44" t="b">
        <f>UPPER(INDEX(Fixtures_Rosters!$J$27:$J$40,$E111))="YES"</f>
        <v>1</v>
      </c>
      <c r="J111" s="44" t="b">
        <f>TRUE</f>
        <v>1</v>
      </c>
      <c r="K111" s="44" t="b">
        <f t="shared" si="17"/>
        <v>0</v>
      </c>
      <c r="L111" s="44">
        <f t="shared" si="20"/>
        <v>6</v>
      </c>
      <c r="M111" s="44">
        <f t="shared" si="18"/>
        <v>1</v>
      </c>
      <c r="N111" s="44">
        <f>MOD($E111-$A111-$C111+ROWS(Fixtures_Rosters!$C$27:$C$40)*2,ROWS(Fixtures_Rosters!$C$27:$C$40))</f>
        <v>1</v>
      </c>
      <c r="O111" s="44" t="b">
        <f t="shared" si="19"/>
        <v>1</v>
      </c>
      <c r="P111" s="44">
        <f>IF(AND(INDEX($F$2:$F$15,$A111),$G111,$H111,$I111,$J111,$K111,$O111),$M111*Validation_Lists!$I$3*Validation_Lists!$I$3+$L111*Validation_Lists!$I$3+$N111,Validation_Lists!$I$2)</f>
        <v>999999</v>
      </c>
    </row>
    <row r="112" spans="1:16" x14ac:dyDescent="0.2">
      <c r="A112" s="44">
        <v>2</v>
      </c>
      <c r="B112" s="44">
        <v>2</v>
      </c>
      <c r="C112" s="44">
        <v>3</v>
      </c>
      <c r="D112" s="44" t="s">
        <v>58</v>
      </c>
      <c r="E112" s="44">
        <v>7</v>
      </c>
      <c r="F112" s="44" t="str">
        <f>IF(Fixtures_Rosters!$C$33="","",Fixtures_Rosters!$C$33)</f>
        <v/>
      </c>
      <c r="G112" s="44" t="b">
        <f>AND(LEN($F112&amp;"")&gt;0,UPPER(INDEX(Fixtures_Rosters!$F$27:$F$40,$E112))="YES")</f>
        <v>0</v>
      </c>
      <c r="H112" s="44" t="b">
        <f>INDEX(Fixtures_Rosters!$L$27:$AA$40,$E112,INDEX($D$2:$D$15,$A112))="Available"</f>
        <v>1</v>
      </c>
      <c r="I112" s="44" t="b">
        <f>UPPER(INDEX(Fixtures_Rosters!$J$27:$J$40,$E112))="YES"</f>
        <v>1</v>
      </c>
      <c r="J112" s="44" t="b">
        <f>TRUE</f>
        <v>1</v>
      </c>
      <c r="K112" s="44" t="b">
        <f t="shared" si="17"/>
        <v>0</v>
      </c>
      <c r="L112" s="44">
        <f t="shared" si="20"/>
        <v>6</v>
      </c>
      <c r="M112" s="44">
        <f t="shared" si="18"/>
        <v>1</v>
      </c>
      <c r="N112" s="44">
        <f>MOD($E112-$A112-$C112+ROWS(Fixtures_Rosters!$C$27:$C$40)*2,ROWS(Fixtures_Rosters!$C$27:$C$40))</f>
        <v>2</v>
      </c>
      <c r="O112" s="44" t="b">
        <f t="shared" si="19"/>
        <v>1</v>
      </c>
      <c r="P112" s="44">
        <f>IF(AND(INDEX($F$2:$F$15,$A112),$G112,$H112,$I112,$J112,$K112,$O112),$M112*Validation_Lists!$I$3*Validation_Lists!$I$3+$L112*Validation_Lists!$I$3+$N112,Validation_Lists!$I$2)</f>
        <v>999999</v>
      </c>
    </row>
    <row r="113" spans="1:16" x14ac:dyDescent="0.2">
      <c r="A113" s="44">
        <v>2</v>
      </c>
      <c r="B113" s="44">
        <v>2</v>
      </c>
      <c r="C113" s="44">
        <v>3</v>
      </c>
      <c r="D113" s="44" t="s">
        <v>58</v>
      </c>
      <c r="E113" s="44">
        <v>8</v>
      </c>
      <c r="F113" s="44" t="str">
        <f>IF(Fixtures_Rosters!$C$34="","",Fixtures_Rosters!$C$34)</f>
        <v/>
      </c>
      <c r="G113" s="44" t="b">
        <f>AND(LEN($F113&amp;"")&gt;0,UPPER(INDEX(Fixtures_Rosters!$F$27:$F$40,$E113))="YES")</f>
        <v>0</v>
      </c>
      <c r="H113" s="44" t="b">
        <f>INDEX(Fixtures_Rosters!$L$27:$AA$40,$E113,INDEX($D$2:$D$15,$A113))="Available"</f>
        <v>1</v>
      </c>
      <c r="I113" s="44" t="b">
        <f>UPPER(INDEX(Fixtures_Rosters!$J$27:$J$40,$E113))="YES"</f>
        <v>1</v>
      </c>
      <c r="J113" s="44" t="b">
        <f>TRUE</f>
        <v>1</v>
      </c>
      <c r="K113" s="44" t="b">
        <f t="shared" si="17"/>
        <v>0</v>
      </c>
      <c r="L113" s="44">
        <f t="shared" si="20"/>
        <v>6</v>
      </c>
      <c r="M113" s="44">
        <f t="shared" si="18"/>
        <v>1</v>
      </c>
      <c r="N113" s="44">
        <f>MOD($E113-$A113-$C113+ROWS(Fixtures_Rosters!$C$27:$C$40)*2,ROWS(Fixtures_Rosters!$C$27:$C$40))</f>
        <v>3</v>
      </c>
      <c r="O113" s="44" t="b">
        <f t="shared" si="19"/>
        <v>1</v>
      </c>
      <c r="P113" s="44">
        <f>IF(AND(INDEX($F$2:$F$15,$A113),$G113,$H113,$I113,$J113,$K113,$O113),$M113*Validation_Lists!$I$3*Validation_Lists!$I$3+$L113*Validation_Lists!$I$3+$N113,Validation_Lists!$I$2)</f>
        <v>999999</v>
      </c>
    </row>
    <row r="114" spans="1:16" x14ac:dyDescent="0.2">
      <c r="A114" s="44">
        <v>2</v>
      </c>
      <c r="B114" s="44">
        <v>2</v>
      </c>
      <c r="C114" s="44">
        <v>3</v>
      </c>
      <c r="D114" s="44" t="s">
        <v>58</v>
      </c>
      <c r="E114" s="44">
        <v>9</v>
      </c>
      <c r="F114" s="44" t="str">
        <f>IF(Fixtures_Rosters!$C$35="","",Fixtures_Rosters!$C$35)</f>
        <v/>
      </c>
      <c r="G114" s="44" t="b">
        <f>AND(LEN($F114&amp;"")&gt;0,UPPER(INDEX(Fixtures_Rosters!$F$27:$F$40,$E114))="YES")</f>
        <v>0</v>
      </c>
      <c r="H114" s="44" t="b">
        <f>INDEX(Fixtures_Rosters!$L$27:$AA$40,$E114,INDEX($D$2:$D$15,$A114))="Available"</f>
        <v>1</v>
      </c>
      <c r="I114" s="44" t="b">
        <f>UPPER(INDEX(Fixtures_Rosters!$J$27:$J$40,$E114))="YES"</f>
        <v>1</v>
      </c>
      <c r="J114" s="44" t="b">
        <f>TRUE</f>
        <v>1</v>
      </c>
      <c r="K114" s="44" t="b">
        <f t="shared" si="17"/>
        <v>0</v>
      </c>
      <c r="L114" s="44">
        <f t="shared" si="20"/>
        <v>6</v>
      </c>
      <c r="M114" s="44">
        <f t="shared" si="18"/>
        <v>1</v>
      </c>
      <c r="N114" s="44">
        <f>MOD($E114-$A114-$C114+ROWS(Fixtures_Rosters!$C$27:$C$40)*2,ROWS(Fixtures_Rosters!$C$27:$C$40))</f>
        <v>4</v>
      </c>
      <c r="O114" s="44" t="b">
        <f t="shared" si="19"/>
        <v>1</v>
      </c>
      <c r="P114" s="44">
        <f>IF(AND(INDEX($F$2:$F$15,$A114),$G114,$H114,$I114,$J114,$K114,$O114),$M114*Validation_Lists!$I$3*Validation_Lists!$I$3+$L114*Validation_Lists!$I$3+$N114,Validation_Lists!$I$2)</f>
        <v>999999</v>
      </c>
    </row>
    <row r="115" spans="1:16" x14ac:dyDescent="0.2">
      <c r="A115" s="44">
        <v>2</v>
      </c>
      <c r="B115" s="44">
        <v>2</v>
      </c>
      <c r="C115" s="44">
        <v>3</v>
      </c>
      <c r="D115" s="44" t="s">
        <v>58</v>
      </c>
      <c r="E115" s="44">
        <v>10</v>
      </c>
      <c r="F115" s="44" t="str">
        <f>IF(Fixtures_Rosters!$C$36="","",Fixtures_Rosters!$C$36)</f>
        <v/>
      </c>
      <c r="G115" s="44" t="b">
        <f>AND(LEN($F115&amp;"")&gt;0,UPPER(INDEX(Fixtures_Rosters!$F$27:$F$40,$E115))="YES")</f>
        <v>0</v>
      </c>
      <c r="H115" s="44" t="b">
        <f>INDEX(Fixtures_Rosters!$L$27:$AA$40,$E115,INDEX($D$2:$D$15,$A115))="Available"</f>
        <v>1</v>
      </c>
      <c r="I115" s="44" t="b">
        <f>UPPER(INDEX(Fixtures_Rosters!$J$27:$J$40,$E115))="YES"</f>
        <v>1</v>
      </c>
      <c r="J115" s="44" t="b">
        <f>TRUE</f>
        <v>1</v>
      </c>
      <c r="K115" s="44" t="b">
        <f t="shared" si="17"/>
        <v>0</v>
      </c>
      <c r="L115" s="44">
        <f t="shared" si="20"/>
        <v>6</v>
      </c>
      <c r="M115" s="44">
        <f t="shared" si="18"/>
        <v>1</v>
      </c>
      <c r="N115" s="44">
        <f>MOD($E115-$A115-$C115+ROWS(Fixtures_Rosters!$C$27:$C$40)*2,ROWS(Fixtures_Rosters!$C$27:$C$40))</f>
        <v>5</v>
      </c>
      <c r="O115" s="44" t="b">
        <f t="shared" si="19"/>
        <v>1</v>
      </c>
      <c r="P115" s="44">
        <f>IF(AND(INDEX($F$2:$F$15,$A115),$G115,$H115,$I115,$J115,$K115,$O115),$M115*Validation_Lists!$I$3*Validation_Lists!$I$3+$L115*Validation_Lists!$I$3+$N115,Validation_Lists!$I$2)</f>
        <v>999999</v>
      </c>
    </row>
    <row r="116" spans="1:16" x14ac:dyDescent="0.2">
      <c r="A116" s="44">
        <v>2</v>
      </c>
      <c r="B116" s="44">
        <v>2</v>
      </c>
      <c r="C116" s="44">
        <v>3</v>
      </c>
      <c r="D116" s="44" t="s">
        <v>58</v>
      </c>
      <c r="E116" s="44">
        <v>11</v>
      </c>
      <c r="F116" s="44" t="str">
        <f>IF(Fixtures_Rosters!$C$37="","",Fixtures_Rosters!$C$37)</f>
        <v/>
      </c>
      <c r="G116" s="44" t="b">
        <f>AND(LEN($F116&amp;"")&gt;0,UPPER(INDEX(Fixtures_Rosters!$F$27:$F$40,$E116))="YES")</f>
        <v>0</v>
      </c>
      <c r="H116" s="44" t="b">
        <f>INDEX(Fixtures_Rosters!$L$27:$AA$40,$E116,INDEX($D$2:$D$15,$A116))="Available"</f>
        <v>1</v>
      </c>
      <c r="I116" s="44" t="b">
        <f>UPPER(INDEX(Fixtures_Rosters!$J$27:$J$40,$E116))="YES"</f>
        <v>1</v>
      </c>
      <c r="J116" s="44" t="b">
        <f>TRUE</f>
        <v>1</v>
      </c>
      <c r="K116" s="44" t="b">
        <f t="shared" si="17"/>
        <v>0</v>
      </c>
      <c r="L116" s="44">
        <f t="shared" si="20"/>
        <v>6</v>
      </c>
      <c r="M116" s="44">
        <f t="shared" si="18"/>
        <v>1</v>
      </c>
      <c r="N116" s="44">
        <f>MOD($E116-$A116-$C116+ROWS(Fixtures_Rosters!$C$27:$C$40)*2,ROWS(Fixtures_Rosters!$C$27:$C$40))</f>
        <v>6</v>
      </c>
      <c r="O116" s="44" t="b">
        <f t="shared" si="19"/>
        <v>1</v>
      </c>
      <c r="P116" s="44">
        <f>IF(AND(INDEX($F$2:$F$15,$A116),$G116,$H116,$I116,$J116,$K116,$O116),$M116*Validation_Lists!$I$3*Validation_Lists!$I$3+$L116*Validation_Lists!$I$3+$N116,Validation_Lists!$I$2)</f>
        <v>999999</v>
      </c>
    </row>
    <row r="117" spans="1:16" x14ac:dyDescent="0.2">
      <c r="A117" s="44">
        <v>2</v>
      </c>
      <c r="B117" s="44">
        <v>2</v>
      </c>
      <c r="C117" s="44">
        <v>3</v>
      </c>
      <c r="D117" s="44" t="s">
        <v>58</v>
      </c>
      <c r="E117" s="44">
        <v>12</v>
      </c>
      <c r="F117" s="44" t="str">
        <f>IF(Fixtures_Rosters!$C$38="","",Fixtures_Rosters!$C$38)</f>
        <v/>
      </c>
      <c r="G117" s="44" t="b">
        <f>AND(LEN($F117&amp;"")&gt;0,UPPER(INDEX(Fixtures_Rosters!$F$27:$F$40,$E117))="YES")</f>
        <v>0</v>
      </c>
      <c r="H117" s="44" t="b">
        <f>INDEX(Fixtures_Rosters!$L$27:$AA$40,$E117,INDEX($D$2:$D$15,$A117))="Available"</f>
        <v>1</v>
      </c>
      <c r="I117" s="44" t="b">
        <f>UPPER(INDEX(Fixtures_Rosters!$J$27:$J$40,$E117))="YES"</f>
        <v>1</v>
      </c>
      <c r="J117" s="44" t="b">
        <f>TRUE</f>
        <v>1</v>
      </c>
      <c r="K117" s="44" t="b">
        <f t="shared" si="17"/>
        <v>0</v>
      </c>
      <c r="L117" s="44">
        <f t="shared" si="20"/>
        <v>6</v>
      </c>
      <c r="M117" s="44">
        <f t="shared" si="18"/>
        <v>1</v>
      </c>
      <c r="N117" s="44">
        <f>MOD($E117-$A117-$C117+ROWS(Fixtures_Rosters!$C$27:$C$40)*2,ROWS(Fixtures_Rosters!$C$27:$C$40))</f>
        <v>7</v>
      </c>
      <c r="O117" s="44" t="b">
        <f t="shared" si="19"/>
        <v>1</v>
      </c>
      <c r="P117" s="44">
        <f>IF(AND(INDEX($F$2:$F$15,$A117),$G117,$H117,$I117,$J117,$K117,$O117),$M117*Validation_Lists!$I$3*Validation_Lists!$I$3+$L117*Validation_Lists!$I$3+$N117,Validation_Lists!$I$2)</f>
        <v>999999</v>
      </c>
    </row>
    <row r="118" spans="1:16" x14ac:dyDescent="0.2">
      <c r="A118" s="44">
        <v>2</v>
      </c>
      <c r="B118" s="44">
        <v>2</v>
      </c>
      <c r="C118" s="44">
        <v>3</v>
      </c>
      <c r="D118" s="44" t="s">
        <v>58</v>
      </c>
      <c r="E118" s="44">
        <v>13</v>
      </c>
      <c r="F118" s="44" t="str">
        <f>IF(Fixtures_Rosters!$C$39="","",Fixtures_Rosters!$C$39)</f>
        <v/>
      </c>
      <c r="G118" s="44" t="b">
        <f>AND(LEN($F118&amp;"")&gt;0,UPPER(INDEX(Fixtures_Rosters!$F$27:$F$40,$E118))="YES")</f>
        <v>0</v>
      </c>
      <c r="H118" s="44" t="b">
        <f>INDEX(Fixtures_Rosters!$L$27:$AA$40,$E118,INDEX($D$2:$D$15,$A118))="Available"</f>
        <v>1</v>
      </c>
      <c r="I118" s="44" t="b">
        <f>UPPER(INDEX(Fixtures_Rosters!$J$27:$J$40,$E118))="YES"</f>
        <v>1</v>
      </c>
      <c r="J118" s="44" t="b">
        <f>TRUE</f>
        <v>1</v>
      </c>
      <c r="K118" s="44" t="b">
        <f t="shared" si="17"/>
        <v>0</v>
      </c>
      <c r="L118" s="44">
        <f t="shared" si="20"/>
        <v>6</v>
      </c>
      <c r="M118" s="44">
        <f t="shared" si="18"/>
        <v>1</v>
      </c>
      <c r="N118" s="44">
        <f>MOD($E118-$A118-$C118+ROWS(Fixtures_Rosters!$C$27:$C$40)*2,ROWS(Fixtures_Rosters!$C$27:$C$40))</f>
        <v>8</v>
      </c>
      <c r="O118" s="44" t="b">
        <f t="shared" si="19"/>
        <v>1</v>
      </c>
      <c r="P118" s="44">
        <f>IF(AND(INDEX($F$2:$F$15,$A118),$G118,$H118,$I118,$J118,$K118,$O118),$M118*Validation_Lists!$I$3*Validation_Lists!$I$3+$L118*Validation_Lists!$I$3+$N118,Validation_Lists!$I$2)</f>
        <v>999999</v>
      </c>
    </row>
    <row r="119" spans="1:16" x14ac:dyDescent="0.2">
      <c r="A119" s="44">
        <v>2</v>
      </c>
      <c r="B119" s="44">
        <v>2</v>
      </c>
      <c r="C119" s="44">
        <v>3</v>
      </c>
      <c r="D119" s="44" t="s">
        <v>58</v>
      </c>
      <c r="E119" s="44">
        <v>14</v>
      </c>
      <c r="F119" s="44" t="str">
        <f>IF(Fixtures_Rosters!$C$40="","",Fixtures_Rosters!$C$40)</f>
        <v/>
      </c>
      <c r="G119" s="44" t="b">
        <f>AND(LEN($F119&amp;"")&gt;0,UPPER(INDEX(Fixtures_Rosters!$F$27:$F$40,$E119))="YES")</f>
        <v>0</v>
      </c>
      <c r="H119" s="44" t="b">
        <f>INDEX(Fixtures_Rosters!$L$27:$AA$40,$E119,INDEX($D$2:$D$15,$A119))="Available"</f>
        <v>1</v>
      </c>
      <c r="I119" s="44" t="b">
        <f>UPPER(INDEX(Fixtures_Rosters!$J$27:$J$40,$E119))="YES"</f>
        <v>1</v>
      </c>
      <c r="J119" s="44" t="b">
        <f>TRUE</f>
        <v>1</v>
      </c>
      <c r="K119" s="44" t="b">
        <f t="shared" si="17"/>
        <v>0</v>
      </c>
      <c r="L119" s="44">
        <f t="shared" si="20"/>
        <v>6</v>
      </c>
      <c r="M119" s="44">
        <f t="shared" si="18"/>
        <v>1</v>
      </c>
      <c r="N119" s="44">
        <f>MOD($E119-$A119-$C119+ROWS(Fixtures_Rosters!$C$27:$C$40)*2,ROWS(Fixtures_Rosters!$C$27:$C$40))</f>
        <v>9</v>
      </c>
      <c r="O119" s="44" t="b">
        <f t="shared" si="19"/>
        <v>1</v>
      </c>
      <c r="P119" s="44">
        <f>IF(AND(INDEX($F$2:$F$15,$A119),$G119,$H119,$I119,$J119,$K119,$O119),$M119*Validation_Lists!$I$3*Validation_Lists!$I$3+$L119*Validation_Lists!$I$3+$N119,Validation_Lists!$I$2)</f>
        <v>999999</v>
      </c>
    </row>
    <row r="120" spans="1:16" x14ac:dyDescent="0.2">
      <c r="A120" s="44">
        <v>2</v>
      </c>
      <c r="B120" s="44">
        <v>2</v>
      </c>
      <c r="C120" s="44">
        <v>4</v>
      </c>
      <c r="D120" s="44" t="s">
        <v>59</v>
      </c>
      <c r="E120" s="44">
        <v>1</v>
      </c>
      <c r="F120" s="44" t="str">
        <f>IF(Fixtures_Rosters!$C$27="","",Fixtures_Rosters!$C$27)</f>
        <v/>
      </c>
      <c r="G120" s="44" t="b">
        <f>AND(LEN($F120&amp;"")&gt;0,UPPER(INDEX(Fixtures_Rosters!$F$27:$F$40,$E120))="YES")</f>
        <v>0</v>
      </c>
      <c r="H120" s="44" t="b">
        <f>INDEX(Fixtures_Rosters!$L$27:$AA$40,$E120,INDEX($D$2:$D$15,$A120))="Available"</f>
        <v>1</v>
      </c>
      <c r="I120" s="44" t="b">
        <f>AND(UPPER(INDEX($E$2:$E$15,$A120))="HOME",UPPER(INDEX(Fixtures_Rosters!$K$27:$K$40,$E120))="YES")</f>
        <v>0</v>
      </c>
      <c r="J120" s="44" t="b">
        <f>TRUE</f>
        <v>1</v>
      </c>
      <c r="K120" s="44" t="b">
        <f t="shared" ref="K120:K133" si="21">COUNTIF($J$3:$L$3,$F120)=0</f>
        <v>0</v>
      </c>
      <c r="L120" s="44">
        <f t="shared" si="20"/>
        <v>6</v>
      </c>
      <c r="M120" s="44">
        <f t="shared" ref="M120:M133" si="22">COUNTIF($M$2:$M$2,$F120)</f>
        <v>1</v>
      </c>
      <c r="N120" s="44">
        <f>MOD($E120-$A120-$C120+ROWS(Fixtures_Rosters!$C$27:$C$40)*2,ROWS(Fixtures_Rosters!$C$27:$C$40))</f>
        <v>9</v>
      </c>
      <c r="O120" s="44" t="b">
        <f t="shared" ref="O120:O133" si="23">OR($C$3&lt;&gt;$C$2+1,$F$2=FALSE,$F120&lt;&gt;$M$2)</f>
        <v>1</v>
      </c>
      <c r="P120" s="44">
        <f>IF(AND(INDEX($F$2:$F$15,$A120),$G120,$H120,$I120,$J120,$K120,$O120),$M120*Validation_Lists!$I$3*Validation_Lists!$I$3+$L120*Validation_Lists!$I$3+$N120,Validation_Lists!$I$2)</f>
        <v>999999</v>
      </c>
    </row>
    <row r="121" spans="1:16" x14ac:dyDescent="0.2">
      <c r="A121" s="44">
        <v>2</v>
      </c>
      <c r="B121" s="44">
        <v>2</v>
      </c>
      <c r="C121" s="44">
        <v>4</v>
      </c>
      <c r="D121" s="44" t="s">
        <v>59</v>
      </c>
      <c r="E121" s="44">
        <v>2</v>
      </c>
      <c r="F121" s="44" t="str">
        <f>IF(Fixtures_Rosters!$C$28="","",Fixtures_Rosters!$C$28)</f>
        <v/>
      </c>
      <c r="G121" s="44" t="b">
        <f>AND(LEN($F121&amp;"")&gt;0,UPPER(INDEX(Fixtures_Rosters!$F$27:$F$40,$E121))="YES")</f>
        <v>0</v>
      </c>
      <c r="H121" s="44" t="b">
        <f>INDEX(Fixtures_Rosters!$L$27:$AA$40,$E121,INDEX($D$2:$D$15,$A121))="Available"</f>
        <v>1</v>
      </c>
      <c r="I121" s="44" t="b">
        <f>AND(UPPER(INDEX($E$2:$E$15,$A121))="HOME",UPPER(INDEX(Fixtures_Rosters!$K$27:$K$40,$E121))="YES")</f>
        <v>0</v>
      </c>
      <c r="J121" s="44" t="b">
        <f>TRUE</f>
        <v>1</v>
      </c>
      <c r="K121" s="44" t="b">
        <f t="shared" si="21"/>
        <v>0</v>
      </c>
      <c r="L121" s="44">
        <f t="shared" si="20"/>
        <v>6</v>
      </c>
      <c r="M121" s="44">
        <f t="shared" si="22"/>
        <v>1</v>
      </c>
      <c r="N121" s="44">
        <f>MOD($E121-$A121-$C121+ROWS(Fixtures_Rosters!$C$27:$C$40)*2,ROWS(Fixtures_Rosters!$C$27:$C$40))</f>
        <v>10</v>
      </c>
      <c r="O121" s="44" t="b">
        <f t="shared" si="23"/>
        <v>1</v>
      </c>
      <c r="P121" s="44">
        <f>IF(AND(INDEX($F$2:$F$15,$A121),$G121,$H121,$I121,$J121,$K121,$O121),$M121*Validation_Lists!$I$3*Validation_Lists!$I$3+$L121*Validation_Lists!$I$3+$N121,Validation_Lists!$I$2)</f>
        <v>999999</v>
      </c>
    </row>
    <row r="122" spans="1:16" x14ac:dyDescent="0.2">
      <c r="A122" s="44">
        <v>2</v>
      </c>
      <c r="B122" s="44">
        <v>2</v>
      </c>
      <c r="C122" s="44">
        <v>4</v>
      </c>
      <c r="D122" s="44" t="s">
        <v>59</v>
      </c>
      <c r="E122" s="44">
        <v>3</v>
      </c>
      <c r="F122" s="44" t="str">
        <f>IF(Fixtures_Rosters!$C$29="","",Fixtures_Rosters!$C$29)</f>
        <v/>
      </c>
      <c r="G122" s="44" t="b">
        <f>AND(LEN($F122&amp;"")&gt;0,UPPER(INDEX(Fixtures_Rosters!$F$27:$F$40,$E122))="YES")</f>
        <v>0</v>
      </c>
      <c r="H122" s="44" t="b">
        <f>INDEX(Fixtures_Rosters!$L$27:$AA$40,$E122,INDEX($D$2:$D$15,$A122))="Available"</f>
        <v>0</v>
      </c>
      <c r="I122" s="44" t="b">
        <f>AND(UPPER(INDEX($E$2:$E$15,$A122))="HOME",UPPER(INDEX(Fixtures_Rosters!$K$27:$K$40,$E122))="YES")</f>
        <v>0</v>
      </c>
      <c r="J122" s="44" t="b">
        <f>TRUE</f>
        <v>1</v>
      </c>
      <c r="K122" s="44" t="b">
        <f t="shared" si="21"/>
        <v>0</v>
      </c>
      <c r="L122" s="44">
        <f t="shared" si="20"/>
        <v>6</v>
      </c>
      <c r="M122" s="44">
        <f t="shared" si="22"/>
        <v>1</v>
      </c>
      <c r="N122" s="44">
        <f>MOD($E122-$A122-$C122+ROWS(Fixtures_Rosters!$C$27:$C$40)*2,ROWS(Fixtures_Rosters!$C$27:$C$40))</f>
        <v>11</v>
      </c>
      <c r="O122" s="44" t="b">
        <f t="shared" si="23"/>
        <v>1</v>
      </c>
      <c r="P122" s="44">
        <f>IF(AND(INDEX($F$2:$F$15,$A122),$G122,$H122,$I122,$J122,$K122,$O122),$M122*Validation_Lists!$I$3*Validation_Lists!$I$3+$L122*Validation_Lists!$I$3+$N122,Validation_Lists!$I$2)</f>
        <v>999999</v>
      </c>
    </row>
    <row r="123" spans="1:16" x14ac:dyDescent="0.2">
      <c r="A123" s="44">
        <v>2</v>
      </c>
      <c r="B123" s="44">
        <v>2</v>
      </c>
      <c r="C123" s="44">
        <v>4</v>
      </c>
      <c r="D123" s="44" t="s">
        <v>59</v>
      </c>
      <c r="E123" s="44">
        <v>4</v>
      </c>
      <c r="F123" s="44" t="str">
        <f>IF(Fixtures_Rosters!$C$30="","",Fixtures_Rosters!$C$30)</f>
        <v/>
      </c>
      <c r="G123" s="44" t="b">
        <f>AND(LEN($F123&amp;"")&gt;0,UPPER(INDEX(Fixtures_Rosters!$F$27:$F$40,$E123))="YES")</f>
        <v>0</v>
      </c>
      <c r="H123" s="44" t="b">
        <f>INDEX(Fixtures_Rosters!$L$27:$AA$40,$E123,INDEX($D$2:$D$15,$A123))="Available"</f>
        <v>1</v>
      </c>
      <c r="I123" s="44" t="b">
        <f>AND(UPPER(INDEX($E$2:$E$15,$A123))="HOME",UPPER(INDEX(Fixtures_Rosters!$K$27:$K$40,$E123))="YES")</f>
        <v>0</v>
      </c>
      <c r="J123" s="44" t="b">
        <f>TRUE</f>
        <v>1</v>
      </c>
      <c r="K123" s="44" t="b">
        <f t="shared" si="21"/>
        <v>0</v>
      </c>
      <c r="L123" s="44">
        <f t="shared" si="20"/>
        <v>6</v>
      </c>
      <c r="M123" s="44">
        <f t="shared" si="22"/>
        <v>1</v>
      </c>
      <c r="N123" s="44">
        <f>MOD($E123-$A123-$C123+ROWS(Fixtures_Rosters!$C$27:$C$40)*2,ROWS(Fixtures_Rosters!$C$27:$C$40))</f>
        <v>12</v>
      </c>
      <c r="O123" s="44" t="b">
        <f t="shared" si="23"/>
        <v>1</v>
      </c>
      <c r="P123" s="44">
        <f>IF(AND(INDEX($F$2:$F$15,$A123),$G123,$H123,$I123,$J123,$K123,$O123),$M123*Validation_Lists!$I$3*Validation_Lists!$I$3+$L123*Validation_Lists!$I$3+$N123,Validation_Lists!$I$2)</f>
        <v>999999</v>
      </c>
    </row>
    <row r="124" spans="1:16" x14ac:dyDescent="0.2">
      <c r="A124" s="44">
        <v>2</v>
      </c>
      <c r="B124" s="44">
        <v>2</v>
      </c>
      <c r="C124" s="44">
        <v>4</v>
      </c>
      <c r="D124" s="44" t="s">
        <v>59</v>
      </c>
      <c r="E124" s="44">
        <v>5</v>
      </c>
      <c r="F124" s="44" t="str">
        <f>IF(Fixtures_Rosters!$C$31="","",Fixtures_Rosters!$C$31)</f>
        <v/>
      </c>
      <c r="G124" s="44" t="b">
        <f>AND(LEN($F124&amp;"")&gt;0,UPPER(INDEX(Fixtures_Rosters!$F$27:$F$40,$E124))="YES")</f>
        <v>0</v>
      </c>
      <c r="H124" s="44" t="b">
        <f>INDEX(Fixtures_Rosters!$L$27:$AA$40,$E124,INDEX($D$2:$D$15,$A124))="Available"</f>
        <v>1</v>
      </c>
      <c r="I124" s="44" t="b">
        <f>AND(UPPER(INDEX($E$2:$E$15,$A124))="HOME",UPPER(INDEX(Fixtures_Rosters!$K$27:$K$40,$E124))="YES")</f>
        <v>0</v>
      </c>
      <c r="J124" s="44" t="b">
        <f>TRUE</f>
        <v>1</v>
      </c>
      <c r="K124" s="44" t="b">
        <f t="shared" si="21"/>
        <v>0</v>
      </c>
      <c r="L124" s="44">
        <f t="shared" si="20"/>
        <v>6</v>
      </c>
      <c r="M124" s="44">
        <f t="shared" si="22"/>
        <v>1</v>
      </c>
      <c r="N124" s="44">
        <f>MOD($E124-$A124-$C124+ROWS(Fixtures_Rosters!$C$27:$C$40)*2,ROWS(Fixtures_Rosters!$C$27:$C$40))</f>
        <v>13</v>
      </c>
      <c r="O124" s="44" t="b">
        <f t="shared" si="23"/>
        <v>1</v>
      </c>
      <c r="P124" s="44">
        <f>IF(AND(INDEX($F$2:$F$15,$A124),$G124,$H124,$I124,$J124,$K124,$O124),$M124*Validation_Lists!$I$3*Validation_Lists!$I$3+$L124*Validation_Lists!$I$3+$N124,Validation_Lists!$I$2)</f>
        <v>999999</v>
      </c>
    </row>
    <row r="125" spans="1:16" x14ac:dyDescent="0.2">
      <c r="A125" s="44">
        <v>2</v>
      </c>
      <c r="B125" s="44">
        <v>2</v>
      </c>
      <c r="C125" s="44">
        <v>4</v>
      </c>
      <c r="D125" s="44" t="s">
        <v>59</v>
      </c>
      <c r="E125" s="44">
        <v>6</v>
      </c>
      <c r="F125" s="44" t="str">
        <f>IF(Fixtures_Rosters!$C$32="","",Fixtures_Rosters!$C$32)</f>
        <v/>
      </c>
      <c r="G125" s="44" t="b">
        <f>AND(LEN($F125&amp;"")&gt;0,UPPER(INDEX(Fixtures_Rosters!$F$27:$F$40,$E125))="YES")</f>
        <v>0</v>
      </c>
      <c r="H125" s="44" t="b">
        <f>INDEX(Fixtures_Rosters!$L$27:$AA$40,$E125,INDEX($D$2:$D$15,$A125))="Available"</f>
        <v>1</v>
      </c>
      <c r="I125" s="44" t="b">
        <f>AND(UPPER(INDEX($E$2:$E$15,$A125))="HOME",UPPER(INDEX(Fixtures_Rosters!$K$27:$K$40,$E125))="YES")</f>
        <v>0</v>
      </c>
      <c r="J125" s="44" t="b">
        <f>TRUE</f>
        <v>1</v>
      </c>
      <c r="K125" s="44" t="b">
        <f t="shared" si="21"/>
        <v>0</v>
      </c>
      <c r="L125" s="44">
        <f t="shared" si="20"/>
        <v>6</v>
      </c>
      <c r="M125" s="44">
        <f t="shared" si="22"/>
        <v>1</v>
      </c>
      <c r="N125" s="44">
        <f>MOD($E125-$A125-$C125+ROWS(Fixtures_Rosters!$C$27:$C$40)*2,ROWS(Fixtures_Rosters!$C$27:$C$40))</f>
        <v>0</v>
      </c>
      <c r="O125" s="44" t="b">
        <f t="shared" si="23"/>
        <v>1</v>
      </c>
      <c r="P125" s="44">
        <f>IF(AND(INDEX($F$2:$F$15,$A125),$G125,$H125,$I125,$J125,$K125,$O125),$M125*Validation_Lists!$I$3*Validation_Lists!$I$3+$L125*Validation_Lists!$I$3+$N125,Validation_Lists!$I$2)</f>
        <v>999999</v>
      </c>
    </row>
    <row r="126" spans="1:16" x14ac:dyDescent="0.2">
      <c r="A126" s="44">
        <v>2</v>
      </c>
      <c r="B126" s="44">
        <v>2</v>
      </c>
      <c r="C126" s="44">
        <v>4</v>
      </c>
      <c r="D126" s="44" t="s">
        <v>59</v>
      </c>
      <c r="E126" s="44">
        <v>7</v>
      </c>
      <c r="F126" s="44" t="str">
        <f>IF(Fixtures_Rosters!$C$33="","",Fixtures_Rosters!$C$33)</f>
        <v/>
      </c>
      <c r="G126" s="44" t="b">
        <f>AND(LEN($F126&amp;"")&gt;0,UPPER(INDEX(Fixtures_Rosters!$F$27:$F$40,$E126))="YES")</f>
        <v>0</v>
      </c>
      <c r="H126" s="44" t="b">
        <f>INDEX(Fixtures_Rosters!$L$27:$AA$40,$E126,INDEX($D$2:$D$15,$A126))="Available"</f>
        <v>1</v>
      </c>
      <c r="I126" s="44" t="b">
        <f>AND(UPPER(INDEX($E$2:$E$15,$A126))="HOME",UPPER(INDEX(Fixtures_Rosters!$K$27:$K$40,$E126))="YES")</f>
        <v>0</v>
      </c>
      <c r="J126" s="44" t="b">
        <f>TRUE</f>
        <v>1</v>
      </c>
      <c r="K126" s="44" t="b">
        <f t="shared" si="21"/>
        <v>0</v>
      </c>
      <c r="L126" s="44">
        <f t="shared" si="20"/>
        <v>6</v>
      </c>
      <c r="M126" s="44">
        <f t="shared" si="22"/>
        <v>1</v>
      </c>
      <c r="N126" s="44">
        <f>MOD($E126-$A126-$C126+ROWS(Fixtures_Rosters!$C$27:$C$40)*2,ROWS(Fixtures_Rosters!$C$27:$C$40))</f>
        <v>1</v>
      </c>
      <c r="O126" s="44" t="b">
        <f t="shared" si="23"/>
        <v>1</v>
      </c>
      <c r="P126" s="44">
        <f>IF(AND(INDEX($F$2:$F$15,$A126),$G126,$H126,$I126,$J126,$K126,$O126),$M126*Validation_Lists!$I$3*Validation_Lists!$I$3+$L126*Validation_Lists!$I$3+$N126,Validation_Lists!$I$2)</f>
        <v>999999</v>
      </c>
    </row>
    <row r="127" spans="1:16" x14ac:dyDescent="0.2">
      <c r="A127" s="44">
        <v>2</v>
      </c>
      <c r="B127" s="44">
        <v>2</v>
      </c>
      <c r="C127" s="44">
        <v>4</v>
      </c>
      <c r="D127" s="44" t="s">
        <v>59</v>
      </c>
      <c r="E127" s="44">
        <v>8</v>
      </c>
      <c r="F127" s="44" t="str">
        <f>IF(Fixtures_Rosters!$C$34="","",Fixtures_Rosters!$C$34)</f>
        <v/>
      </c>
      <c r="G127" s="44" t="b">
        <f>AND(LEN($F127&amp;"")&gt;0,UPPER(INDEX(Fixtures_Rosters!$F$27:$F$40,$E127))="YES")</f>
        <v>0</v>
      </c>
      <c r="H127" s="44" t="b">
        <f>INDEX(Fixtures_Rosters!$L$27:$AA$40,$E127,INDEX($D$2:$D$15,$A127))="Available"</f>
        <v>1</v>
      </c>
      <c r="I127" s="44" t="b">
        <f>AND(UPPER(INDEX($E$2:$E$15,$A127))="HOME",UPPER(INDEX(Fixtures_Rosters!$K$27:$K$40,$E127))="YES")</f>
        <v>0</v>
      </c>
      <c r="J127" s="44" t="b">
        <f>TRUE</f>
        <v>1</v>
      </c>
      <c r="K127" s="44" t="b">
        <f t="shared" si="21"/>
        <v>0</v>
      </c>
      <c r="L127" s="44">
        <f t="shared" si="20"/>
        <v>6</v>
      </c>
      <c r="M127" s="44">
        <f t="shared" si="22"/>
        <v>1</v>
      </c>
      <c r="N127" s="44">
        <f>MOD($E127-$A127-$C127+ROWS(Fixtures_Rosters!$C$27:$C$40)*2,ROWS(Fixtures_Rosters!$C$27:$C$40))</f>
        <v>2</v>
      </c>
      <c r="O127" s="44" t="b">
        <f t="shared" si="23"/>
        <v>1</v>
      </c>
      <c r="P127" s="44">
        <f>IF(AND(INDEX($F$2:$F$15,$A127),$G127,$H127,$I127,$J127,$K127,$O127),$M127*Validation_Lists!$I$3*Validation_Lists!$I$3+$L127*Validation_Lists!$I$3+$N127,Validation_Lists!$I$2)</f>
        <v>999999</v>
      </c>
    </row>
    <row r="128" spans="1:16" x14ac:dyDescent="0.2">
      <c r="A128" s="44">
        <v>2</v>
      </c>
      <c r="B128" s="44">
        <v>2</v>
      </c>
      <c r="C128" s="44">
        <v>4</v>
      </c>
      <c r="D128" s="44" t="s">
        <v>59</v>
      </c>
      <c r="E128" s="44">
        <v>9</v>
      </c>
      <c r="F128" s="44" t="str">
        <f>IF(Fixtures_Rosters!$C$35="","",Fixtures_Rosters!$C$35)</f>
        <v/>
      </c>
      <c r="G128" s="44" t="b">
        <f>AND(LEN($F128&amp;"")&gt;0,UPPER(INDEX(Fixtures_Rosters!$F$27:$F$40,$E128))="YES")</f>
        <v>0</v>
      </c>
      <c r="H128" s="44" t="b">
        <f>INDEX(Fixtures_Rosters!$L$27:$AA$40,$E128,INDEX($D$2:$D$15,$A128))="Available"</f>
        <v>1</v>
      </c>
      <c r="I128" s="44" t="b">
        <f>AND(UPPER(INDEX($E$2:$E$15,$A128))="HOME",UPPER(INDEX(Fixtures_Rosters!$K$27:$K$40,$E128))="YES")</f>
        <v>0</v>
      </c>
      <c r="J128" s="44" t="b">
        <f>TRUE</f>
        <v>1</v>
      </c>
      <c r="K128" s="44" t="b">
        <f t="shared" si="21"/>
        <v>0</v>
      </c>
      <c r="L128" s="44">
        <f t="shared" si="20"/>
        <v>6</v>
      </c>
      <c r="M128" s="44">
        <f t="shared" si="22"/>
        <v>1</v>
      </c>
      <c r="N128" s="44">
        <f>MOD($E128-$A128-$C128+ROWS(Fixtures_Rosters!$C$27:$C$40)*2,ROWS(Fixtures_Rosters!$C$27:$C$40))</f>
        <v>3</v>
      </c>
      <c r="O128" s="44" t="b">
        <f t="shared" si="23"/>
        <v>1</v>
      </c>
      <c r="P128" s="44">
        <f>IF(AND(INDEX($F$2:$F$15,$A128),$G128,$H128,$I128,$J128,$K128,$O128),$M128*Validation_Lists!$I$3*Validation_Lists!$I$3+$L128*Validation_Lists!$I$3+$N128,Validation_Lists!$I$2)</f>
        <v>999999</v>
      </c>
    </row>
    <row r="129" spans="1:16" x14ac:dyDescent="0.2">
      <c r="A129" s="44">
        <v>2</v>
      </c>
      <c r="B129" s="44">
        <v>2</v>
      </c>
      <c r="C129" s="44">
        <v>4</v>
      </c>
      <c r="D129" s="44" t="s">
        <v>59</v>
      </c>
      <c r="E129" s="44">
        <v>10</v>
      </c>
      <c r="F129" s="44" t="str">
        <f>IF(Fixtures_Rosters!$C$36="","",Fixtures_Rosters!$C$36)</f>
        <v/>
      </c>
      <c r="G129" s="44" t="b">
        <f>AND(LEN($F129&amp;"")&gt;0,UPPER(INDEX(Fixtures_Rosters!$F$27:$F$40,$E129))="YES")</f>
        <v>0</v>
      </c>
      <c r="H129" s="44" t="b">
        <f>INDEX(Fixtures_Rosters!$L$27:$AA$40,$E129,INDEX($D$2:$D$15,$A129))="Available"</f>
        <v>1</v>
      </c>
      <c r="I129" s="44" t="b">
        <f>AND(UPPER(INDEX($E$2:$E$15,$A129))="HOME",UPPER(INDEX(Fixtures_Rosters!$K$27:$K$40,$E129))="YES")</f>
        <v>0</v>
      </c>
      <c r="J129" s="44" t="b">
        <f>TRUE</f>
        <v>1</v>
      </c>
      <c r="K129" s="44" t="b">
        <f t="shared" si="21"/>
        <v>0</v>
      </c>
      <c r="L129" s="44">
        <f t="shared" si="20"/>
        <v>6</v>
      </c>
      <c r="M129" s="44">
        <f t="shared" si="22"/>
        <v>1</v>
      </c>
      <c r="N129" s="44">
        <f>MOD($E129-$A129-$C129+ROWS(Fixtures_Rosters!$C$27:$C$40)*2,ROWS(Fixtures_Rosters!$C$27:$C$40))</f>
        <v>4</v>
      </c>
      <c r="O129" s="44" t="b">
        <f t="shared" si="23"/>
        <v>1</v>
      </c>
      <c r="P129" s="44">
        <f>IF(AND(INDEX($F$2:$F$15,$A129),$G129,$H129,$I129,$J129,$K129,$O129),$M129*Validation_Lists!$I$3*Validation_Lists!$I$3+$L129*Validation_Lists!$I$3+$N129,Validation_Lists!$I$2)</f>
        <v>999999</v>
      </c>
    </row>
    <row r="130" spans="1:16" x14ac:dyDescent="0.2">
      <c r="A130" s="44">
        <v>2</v>
      </c>
      <c r="B130" s="44">
        <v>2</v>
      </c>
      <c r="C130" s="44">
        <v>4</v>
      </c>
      <c r="D130" s="44" t="s">
        <v>59</v>
      </c>
      <c r="E130" s="44">
        <v>11</v>
      </c>
      <c r="F130" s="44" t="str">
        <f>IF(Fixtures_Rosters!$C$37="","",Fixtures_Rosters!$C$37)</f>
        <v/>
      </c>
      <c r="G130" s="44" t="b">
        <f>AND(LEN($F130&amp;"")&gt;0,UPPER(INDEX(Fixtures_Rosters!$F$27:$F$40,$E130))="YES")</f>
        <v>0</v>
      </c>
      <c r="H130" s="44" t="b">
        <f>INDEX(Fixtures_Rosters!$L$27:$AA$40,$E130,INDEX($D$2:$D$15,$A130))="Available"</f>
        <v>1</v>
      </c>
      <c r="I130" s="44" t="b">
        <f>AND(UPPER(INDEX($E$2:$E$15,$A130))="HOME",UPPER(INDEX(Fixtures_Rosters!$K$27:$K$40,$E130))="YES")</f>
        <v>0</v>
      </c>
      <c r="J130" s="44" t="b">
        <f>TRUE</f>
        <v>1</v>
      </c>
      <c r="K130" s="44" t="b">
        <f t="shared" si="21"/>
        <v>0</v>
      </c>
      <c r="L130" s="44">
        <f t="shared" si="20"/>
        <v>6</v>
      </c>
      <c r="M130" s="44">
        <f t="shared" si="22"/>
        <v>1</v>
      </c>
      <c r="N130" s="44">
        <f>MOD($E130-$A130-$C130+ROWS(Fixtures_Rosters!$C$27:$C$40)*2,ROWS(Fixtures_Rosters!$C$27:$C$40))</f>
        <v>5</v>
      </c>
      <c r="O130" s="44" t="b">
        <f t="shared" si="23"/>
        <v>1</v>
      </c>
      <c r="P130" s="44">
        <f>IF(AND(INDEX($F$2:$F$15,$A130),$G130,$H130,$I130,$J130,$K130,$O130),$M130*Validation_Lists!$I$3*Validation_Lists!$I$3+$L130*Validation_Lists!$I$3+$N130,Validation_Lists!$I$2)</f>
        <v>999999</v>
      </c>
    </row>
    <row r="131" spans="1:16" x14ac:dyDescent="0.2">
      <c r="A131" s="44">
        <v>2</v>
      </c>
      <c r="B131" s="44">
        <v>2</v>
      </c>
      <c r="C131" s="44">
        <v>4</v>
      </c>
      <c r="D131" s="44" t="s">
        <v>59</v>
      </c>
      <c r="E131" s="44">
        <v>12</v>
      </c>
      <c r="F131" s="44" t="str">
        <f>IF(Fixtures_Rosters!$C$38="","",Fixtures_Rosters!$C$38)</f>
        <v/>
      </c>
      <c r="G131" s="44" t="b">
        <f>AND(LEN($F131&amp;"")&gt;0,UPPER(INDEX(Fixtures_Rosters!$F$27:$F$40,$E131))="YES")</f>
        <v>0</v>
      </c>
      <c r="H131" s="44" t="b">
        <f>INDEX(Fixtures_Rosters!$L$27:$AA$40,$E131,INDEX($D$2:$D$15,$A131))="Available"</f>
        <v>1</v>
      </c>
      <c r="I131" s="44" t="b">
        <f>AND(UPPER(INDEX($E$2:$E$15,$A131))="HOME",UPPER(INDEX(Fixtures_Rosters!$K$27:$K$40,$E131))="YES")</f>
        <v>0</v>
      </c>
      <c r="J131" s="44" t="b">
        <f>TRUE</f>
        <v>1</v>
      </c>
      <c r="K131" s="44" t="b">
        <f t="shared" si="21"/>
        <v>0</v>
      </c>
      <c r="L131" s="44">
        <f t="shared" si="20"/>
        <v>6</v>
      </c>
      <c r="M131" s="44">
        <f t="shared" si="22"/>
        <v>1</v>
      </c>
      <c r="N131" s="44">
        <f>MOD($E131-$A131-$C131+ROWS(Fixtures_Rosters!$C$27:$C$40)*2,ROWS(Fixtures_Rosters!$C$27:$C$40))</f>
        <v>6</v>
      </c>
      <c r="O131" s="44" t="b">
        <f t="shared" si="23"/>
        <v>1</v>
      </c>
      <c r="P131" s="44">
        <f>IF(AND(INDEX($F$2:$F$15,$A131),$G131,$H131,$I131,$J131,$K131,$O131),$M131*Validation_Lists!$I$3*Validation_Lists!$I$3+$L131*Validation_Lists!$I$3+$N131,Validation_Lists!$I$2)</f>
        <v>999999</v>
      </c>
    </row>
    <row r="132" spans="1:16" x14ac:dyDescent="0.2">
      <c r="A132" s="44">
        <v>2</v>
      </c>
      <c r="B132" s="44">
        <v>2</v>
      </c>
      <c r="C132" s="44">
        <v>4</v>
      </c>
      <c r="D132" s="44" t="s">
        <v>59</v>
      </c>
      <c r="E132" s="44">
        <v>13</v>
      </c>
      <c r="F132" s="44" t="str">
        <f>IF(Fixtures_Rosters!$C$39="","",Fixtures_Rosters!$C$39)</f>
        <v/>
      </c>
      <c r="G132" s="44" t="b">
        <f>AND(LEN($F132&amp;"")&gt;0,UPPER(INDEX(Fixtures_Rosters!$F$27:$F$40,$E132))="YES")</f>
        <v>0</v>
      </c>
      <c r="H132" s="44" t="b">
        <f>INDEX(Fixtures_Rosters!$L$27:$AA$40,$E132,INDEX($D$2:$D$15,$A132))="Available"</f>
        <v>1</v>
      </c>
      <c r="I132" s="44" t="b">
        <f>AND(UPPER(INDEX($E$2:$E$15,$A132))="HOME",UPPER(INDEX(Fixtures_Rosters!$K$27:$K$40,$E132))="YES")</f>
        <v>0</v>
      </c>
      <c r="J132" s="44" t="b">
        <f>TRUE</f>
        <v>1</v>
      </c>
      <c r="K132" s="44" t="b">
        <f t="shared" si="21"/>
        <v>0</v>
      </c>
      <c r="L132" s="44">
        <f t="shared" si="20"/>
        <v>6</v>
      </c>
      <c r="M132" s="44">
        <f t="shared" si="22"/>
        <v>1</v>
      </c>
      <c r="N132" s="44">
        <f>MOD($E132-$A132-$C132+ROWS(Fixtures_Rosters!$C$27:$C$40)*2,ROWS(Fixtures_Rosters!$C$27:$C$40))</f>
        <v>7</v>
      </c>
      <c r="O132" s="44" t="b">
        <f t="shared" si="23"/>
        <v>1</v>
      </c>
      <c r="P132" s="44">
        <f>IF(AND(INDEX($F$2:$F$15,$A132),$G132,$H132,$I132,$J132,$K132,$O132),$M132*Validation_Lists!$I$3*Validation_Lists!$I$3+$L132*Validation_Lists!$I$3+$N132,Validation_Lists!$I$2)</f>
        <v>999999</v>
      </c>
    </row>
    <row r="133" spans="1:16" x14ac:dyDescent="0.2">
      <c r="A133" s="44">
        <v>2</v>
      </c>
      <c r="B133" s="44">
        <v>2</v>
      </c>
      <c r="C133" s="44">
        <v>4</v>
      </c>
      <c r="D133" s="44" t="s">
        <v>59</v>
      </c>
      <c r="E133" s="44">
        <v>14</v>
      </c>
      <c r="F133" s="44" t="str">
        <f>IF(Fixtures_Rosters!$C$40="","",Fixtures_Rosters!$C$40)</f>
        <v/>
      </c>
      <c r="G133" s="44" t="b">
        <f>AND(LEN($F133&amp;"")&gt;0,UPPER(INDEX(Fixtures_Rosters!$F$27:$F$40,$E133))="YES")</f>
        <v>0</v>
      </c>
      <c r="H133" s="44" t="b">
        <f>INDEX(Fixtures_Rosters!$L$27:$AA$40,$E133,INDEX($D$2:$D$15,$A133))="Available"</f>
        <v>1</v>
      </c>
      <c r="I133" s="44" t="b">
        <f>AND(UPPER(INDEX($E$2:$E$15,$A133))="HOME",UPPER(INDEX(Fixtures_Rosters!$K$27:$K$40,$E133))="YES")</f>
        <v>0</v>
      </c>
      <c r="J133" s="44" t="b">
        <f>TRUE</f>
        <v>1</v>
      </c>
      <c r="K133" s="44" t="b">
        <f t="shared" si="21"/>
        <v>0</v>
      </c>
      <c r="L133" s="44">
        <f t="shared" si="20"/>
        <v>6</v>
      </c>
      <c r="M133" s="44">
        <f t="shared" si="22"/>
        <v>1</v>
      </c>
      <c r="N133" s="44">
        <f>MOD($E133-$A133-$C133+ROWS(Fixtures_Rosters!$C$27:$C$40)*2,ROWS(Fixtures_Rosters!$C$27:$C$40))</f>
        <v>8</v>
      </c>
      <c r="O133" s="44" t="b">
        <f t="shared" si="23"/>
        <v>1</v>
      </c>
      <c r="P133" s="44">
        <f>IF(AND(INDEX($F$2:$F$15,$A133),$G133,$H133,$I133,$J133,$K133,$O133),$M133*Validation_Lists!$I$3*Validation_Lists!$I$3+$L133*Validation_Lists!$I$3+$N133,Validation_Lists!$I$2)</f>
        <v>999999</v>
      </c>
    </row>
    <row r="134" spans="1:16" x14ac:dyDescent="0.2">
      <c r="A134" s="44">
        <v>3</v>
      </c>
      <c r="B134" s="44">
        <v>3</v>
      </c>
      <c r="C134" s="44">
        <v>1</v>
      </c>
      <c r="D134" s="44" t="s">
        <v>56</v>
      </c>
      <c r="E134" s="44">
        <v>1</v>
      </c>
      <c r="F134" s="44" t="str">
        <f>IF(Fixtures_Rosters!$C$27="","",Fixtures_Rosters!$C$27)</f>
        <v/>
      </c>
      <c r="G134" s="44" t="b">
        <f>AND(LEN($F134&amp;"")&gt;0,UPPER(INDEX(Fixtures_Rosters!$F$27:$F$40,$E134))="YES")</f>
        <v>0</v>
      </c>
      <c r="H134" s="44" t="b">
        <f>INDEX(Fixtures_Rosters!$L$27:$AA$40,$E134,INDEX($D$2:$D$15,$A134))="Available"</f>
        <v>1</v>
      </c>
      <c r="I134" s="44" t="b">
        <f>AND(NOT(OR(UPPER(INDEX(Fixtures_Rosters!$G$27:$G$40,$E134))="COACH",UPPER(INDEX(Fixtures_Rosters!$G$27:$G$40,$E134))="ASSISTANT COACH")),IF(UPPER(INDEX($E$2:$E$15,$A134))="HOME",OR(UPPER(INDEX(Fixtures_Rosters!$E$27:$E$40,$E134))="ELECTRONIC",UPPER(INDEX(Fixtures_Rosters!$E$27:$E$40,$E134))="BOTH"),IF(UPPER(INDEX($E$2:$E$15,$A134))="AWAY",OR(UPPER(INDEX(Fixtures_Rosters!$E$27:$E$40,$E134))="PAPER",UPPER(INDEX(Fixtures_Rosters!$E$27:$E$40,$E134))="BOTH"),FALSE)))</f>
        <v>0</v>
      </c>
      <c r="J134" s="44" t="b">
        <f>TRUE</f>
        <v>1</v>
      </c>
      <c r="K134" s="44" t="b">
        <f>TRUE</f>
        <v>1</v>
      </c>
      <c r="L134" s="44">
        <f t="shared" ref="L134:L165" si="24">COUNTIF($H$2:$M$3,$F134)</f>
        <v>12</v>
      </c>
      <c r="M134" s="44">
        <f t="shared" ref="M134:M147" si="25">COUNTIF($J$2:$J$3,$F134)</f>
        <v>2</v>
      </c>
      <c r="N134" s="44">
        <f>MOD($E134-$A134-$C134+ROWS(Fixtures_Rosters!$C$27:$C$40)*2,ROWS(Fixtures_Rosters!$C$27:$C$40))</f>
        <v>11</v>
      </c>
      <c r="O134" s="44" t="b">
        <f t="shared" ref="O134:O147" si="26">OR($C$4&lt;&gt;$C$3+1,$F$3=FALSE,$F134&lt;&gt;$J$3)</f>
        <v>1</v>
      </c>
      <c r="P134" s="44">
        <f>IF(AND(INDEX($F$2:$F$15,$A134),$G134,$H134,$I134,$J134,$K134,$O134),$M134*Validation_Lists!$I$3*Validation_Lists!$I$3+$L134*Validation_Lists!$I$3+$N134,Validation_Lists!$I$2)</f>
        <v>999999</v>
      </c>
    </row>
    <row r="135" spans="1:16" x14ac:dyDescent="0.2">
      <c r="A135" s="44">
        <v>3</v>
      </c>
      <c r="B135" s="44">
        <v>3</v>
      </c>
      <c r="C135" s="44">
        <v>1</v>
      </c>
      <c r="D135" s="44" t="s">
        <v>56</v>
      </c>
      <c r="E135" s="44">
        <v>2</v>
      </c>
      <c r="F135" s="44" t="str">
        <f>IF(Fixtures_Rosters!$C$28="","",Fixtures_Rosters!$C$28)</f>
        <v/>
      </c>
      <c r="G135" s="44" t="b">
        <f>AND(LEN($F135&amp;"")&gt;0,UPPER(INDEX(Fixtures_Rosters!$F$27:$F$40,$E135))="YES")</f>
        <v>0</v>
      </c>
      <c r="H135" s="44" t="b">
        <f>INDEX(Fixtures_Rosters!$L$27:$AA$40,$E135,INDEX($D$2:$D$15,$A135))="Available"</f>
        <v>1</v>
      </c>
      <c r="I135" s="44" t="b">
        <f>AND(NOT(OR(UPPER(INDEX(Fixtures_Rosters!$G$27:$G$40,$E135))="COACH",UPPER(INDEX(Fixtures_Rosters!$G$27:$G$40,$E135))="ASSISTANT COACH")),IF(UPPER(INDEX($E$2:$E$15,$A135))="HOME",OR(UPPER(INDEX(Fixtures_Rosters!$E$27:$E$40,$E135))="ELECTRONIC",UPPER(INDEX(Fixtures_Rosters!$E$27:$E$40,$E135))="BOTH"),IF(UPPER(INDEX($E$2:$E$15,$A135))="AWAY",OR(UPPER(INDEX(Fixtures_Rosters!$E$27:$E$40,$E135))="PAPER",UPPER(INDEX(Fixtures_Rosters!$E$27:$E$40,$E135))="BOTH"),FALSE)))</f>
        <v>0</v>
      </c>
      <c r="J135" s="44" t="b">
        <f>TRUE</f>
        <v>1</v>
      </c>
      <c r="K135" s="44" t="b">
        <f>TRUE</f>
        <v>1</v>
      </c>
      <c r="L135" s="44">
        <f t="shared" si="24"/>
        <v>12</v>
      </c>
      <c r="M135" s="44">
        <f t="shared" si="25"/>
        <v>2</v>
      </c>
      <c r="N135" s="44">
        <f>MOD($E135-$A135-$C135+ROWS(Fixtures_Rosters!$C$27:$C$40)*2,ROWS(Fixtures_Rosters!$C$27:$C$40))</f>
        <v>12</v>
      </c>
      <c r="O135" s="44" t="b">
        <f t="shared" si="26"/>
        <v>1</v>
      </c>
      <c r="P135" s="44">
        <f>IF(AND(INDEX($F$2:$F$15,$A135),$G135,$H135,$I135,$J135,$K135,$O135),$M135*Validation_Lists!$I$3*Validation_Lists!$I$3+$L135*Validation_Lists!$I$3+$N135,Validation_Lists!$I$2)</f>
        <v>999999</v>
      </c>
    </row>
    <row r="136" spans="1:16" x14ac:dyDescent="0.2">
      <c r="A136" s="44">
        <v>3</v>
      </c>
      <c r="B136" s="44">
        <v>3</v>
      </c>
      <c r="C136" s="44">
        <v>1</v>
      </c>
      <c r="D136" s="44" t="s">
        <v>56</v>
      </c>
      <c r="E136" s="44">
        <v>3</v>
      </c>
      <c r="F136" s="44" t="str">
        <f>IF(Fixtures_Rosters!$C$29="","",Fixtures_Rosters!$C$29)</f>
        <v/>
      </c>
      <c r="G136" s="44" t="b">
        <f>AND(LEN($F136&amp;"")&gt;0,UPPER(INDEX(Fixtures_Rosters!$F$27:$F$40,$E136))="YES")</f>
        <v>0</v>
      </c>
      <c r="H136" s="44" t="b">
        <f>INDEX(Fixtures_Rosters!$L$27:$AA$40,$E136,INDEX($D$2:$D$15,$A136))="Available"</f>
        <v>1</v>
      </c>
      <c r="I136" s="44" t="b">
        <f>AND(NOT(OR(UPPER(INDEX(Fixtures_Rosters!$G$27:$G$40,$E136))="COACH",UPPER(INDEX(Fixtures_Rosters!$G$27:$G$40,$E136))="ASSISTANT COACH")),IF(UPPER(INDEX($E$2:$E$15,$A136))="HOME",OR(UPPER(INDEX(Fixtures_Rosters!$E$27:$E$40,$E136))="ELECTRONIC",UPPER(INDEX(Fixtures_Rosters!$E$27:$E$40,$E136))="BOTH"),IF(UPPER(INDEX($E$2:$E$15,$A136))="AWAY",OR(UPPER(INDEX(Fixtures_Rosters!$E$27:$E$40,$E136))="PAPER",UPPER(INDEX(Fixtures_Rosters!$E$27:$E$40,$E136))="BOTH"),FALSE)))</f>
        <v>0</v>
      </c>
      <c r="J136" s="44" t="b">
        <f>TRUE</f>
        <v>1</v>
      </c>
      <c r="K136" s="44" t="b">
        <f>TRUE</f>
        <v>1</v>
      </c>
      <c r="L136" s="44">
        <f t="shared" si="24"/>
        <v>12</v>
      </c>
      <c r="M136" s="44">
        <f t="shared" si="25"/>
        <v>2</v>
      </c>
      <c r="N136" s="44">
        <f>MOD($E136-$A136-$C136+ROWS(Fixtures_Rosters!$C$27:$C$40)*2,ROWS(Fixtures_Rosters!$C$27:$C$40))</f>
        <v>13</v>
      </c>
      <c r="O136" s="44" t="b">
        <f t="shared" si="26"/>
        <v>1</v>
      </c>
      <c r="P136" s="44">
        <f>IF(AND(INDEX($F$2:$F$15,$A136),$G136,$H136,$I136,$J136,$K136,$O136),$M136*Validation_Lists!$I$3*Validation_Lists!$I$3+$L136*Validation_Lists!$I$3+$N136,Validation_Lists!$I$2)</f>
        <v>999999</v>
      </c>
    </row>
    <row r="137" spans="1:16" x14ac:dyDescent="0.2">
      <c r="A137" s="44">
        <v>3</v>
      </c>
      <c r="B137" s="44">
        <v>3</v>
      </c>
      <c r="C137" s="44">
        <v>1</v>
      </c>
      <c r="D137" s="44" t="s">
        <v>56</v>
      </c>
      <c r="E137" s="44">
        <v>4</v>
      </c>
      <c r="F137" s="44" t="str">
        <f>IF(Fixtures_Rosters!$C$30="","",Fixtures_Rosters!$C$30)</f>
        <v/>
      </c>
      <c r="G137" s="44" t="b">
        <f>AND(LEN($F137&amp;"")&gt;0,UPPER(INDEX(Fixtures_Rosters!$F$27:$F$40,$E137))="YES")</f>
        <v>0</v>
      </c>
      <c r="H137" s="44" t="b">
        <f>INDEX(Fixtures_Rosters!$L$27:$AA$40,$E137,INDEX($D$2:$D$15,$A137))="Available"</f>
        <v>1</v>
      </c>
      <c r="I137" s="44" t="b">
        <f>AND(NOT(OR(UPPER(INDEX(Fixtures_Rosters!$G$27:$G$40,$E137))="COACH",UPPER(INDEX(Fixtures_Rosters!$G$27:$G$40,$E137))="ASSISTANT COACH")),IF(UPPER(INDEX($E$2:$E$15,$A137))="HOME",OR(UPPER(INDEX(Fixtures_Rosters!$E$27:$E$40,$E137))="ELECTRONIC",UPPER(INDEX(Fixtures_Rosters!$E$27:$E$40,$E137))="BOTH"),IF(UPPER(INDEX($E$2:$E$15,$A137))="AWAY",OR(UPPER(INDEX(Fixtures_Rosters!$E$27:$E$40,$E137))="PAPER",UPPER(INDEX(Fixtures_Rosters!$E$27:$E$40,$E137))="BOTH"),FALSE)))</f>
        <v>0</v>
      </c>
      <c r="J137" s="44" t="b">
        <f>TRUE</f>
        <v>1</v>
      </c>
      <c r="K137" s="44" t="b">
        <f>TRUE</f>
        <v>1</v>
      </c>
      <c r="L137" s="44">
        <f t="shared" si="24"/>
        <v>12</v>
      </c>
      <c r="M137" s="44">
        <f t="shared" si="25"/>
        <v>2</v>
      </c>
      <c r="N137" s="44">
        <f>MOD($E137-$A137-$C137+ROWS(Fixtures_Rosters!$C$27:$C$40)*2,ROWS(Fixtures_Rosters!$C$27:$C$40))</f>
        <v>0</v>
      </c>
      <c r="O137" s="44" t="b">
        <f t="shared" si="26"/>
        <v>1</v>
      </c>
      <c r="P137" s="44">
        <f>IF(AND(INDEX($F$2:$F$15,$A137),$G137,$H137,$I137,$J137,$K137,$O137),$M137*Validation_Lists!$I$3*Validation_Lists!$I$3+$L137*Validation_Lists!$I$3+$N137,Validation_Lists!$I$2)</f>
        <v>999999</v>
      </c>
    </row>
    <row r="138" spans="1:16" x14ac:dyDescent="0.2">
      <c r="A138" s="44">
        <v>3</v>
      </c>
      <c r="B138" s="44">
        <v>3</v>
      </c>
      <c r="C138" s="44">
        <v>1</v>
      </c>
      <c r="D138" s="44" t="s">
        <v>56</v>
      </c>
      <c r="E138" s="44">
        <v>5</v>
      </c>
      <c r="F138" s="44" t="str">
        <f>IF(Fixtures_Rosters!$C$31="","",Fixtures_Rosters!$C$31)</f>
        <v/>
      </c>
      <c r="G138" s="44" t="b">
        <f>AND(LEN($F138&amp;"")&gt;0,UPPER(INDEX(Fixtures_Rosters!$F$27:$F$40,$E138))="YES")</f>
        <v>0</v>
      </c>
      <c r="H138" s="44" t="b">
        <f>INDEX(Fixtures_Rosters!$L$27:$AA$40,$E138,INDEX($D$2:$D$15,$A138))="Available"</f>
        <v>1</v>
      </c>
      <c r="I138" s="44" t="b">
        <f>AND(NOT(OR(UPPER(INDEX(Fixtures_Rosters!$G$27:$G$40,$E138))="COACH",UPPER(INDEX(Fixtures_Rosters!$G$27:$G$40,$E138))="ASSISTANT COACH")),IF(UPPER(INDEX($E$2:$E$15,$A138))="HOME",OR(UPPER(INDEX(Fixtures_Rosters!$E$27:$E$40,$E138))="ELECTRONIC",UPPER(INDEX(Fixtures_Rosters!$E$27:$E$40,$E138))="BOTH"),IF(UPPER(INDEX($E$2:$E$15,$A138))="AWAY",OR(UPPER(INDEX(Fixtures_Rosters!$E$27:$E$40,$E138))="PAPER",UPPER(INDEX(Fixtures_Rosters!$E$27:$E$40,$E138))="BOTH"),FALSE)))</f>
        <v>0</v>
      </c>
      <c r="J138" s="44" t="b">
        <f>TRUE</f>
        <v>1</v>
      </c>
      <c r="K138" s="44" t="b">
        <f>TRUE</f>
        <v>1</v>
      </c>
      <c r="L138" s="44">
        <f t="shared" si="24"/>
        <v>12</v>
      </c>
      <c r="M138" s="44">
        <f t="shared" si="25"/>
        <v>2</v>
      </c>
      <c r="N138" s="44">
        <f>MOD($E138-$A138-$C138+ROWS(Fixtures_Rosters!$C$27:$C$40)*2,ROWS(Fixtures_Rosters!$C$27:$C$40))</f>
        <v>1</v>
      </c>
      <c r="O138" s="44" t="b">
        <f t="shared" si="26"/>
        <v>1</v>
      </c>
      <c r="P138" s="44">
        <f>IF(AND(INDEX($F$2:$F$15,$A138),$G138,$H138,$I138,$J138,$K138,$O138),$M138*Validation_Lists!$I$3*Validation_Lists!$I$3+$L138*Validation_Lists!$I$3+$N138,Validation_Lists!$I$2)</f>
        <v>999999</v>
      </c>
    </row>
    <row r="139" spans="1:16" x14ac:dyDescent="0.2">
      <c r="A139" s="44">
        <v>3</v>
      </c>
      <c r="B139" s="44">
        <v>3</v>
      </c>
      <c r="C139" s="44">
        <v>1</v>
      </c>
      <c r="D139" s="44" t="s">
        <v>56</v>
      </c>
      <c r="E139" s="44">
        <v>6</v>
      </c>
      <c r="F139" s="44" t="str">
        <f>IF(Fixtures_Rosters!$C$32="","",Fixtures_Rosters!$C$32)</f>
        <v/>
      </c>
      <c r="G139" s="44" t="b">
        <f>AND(LEN($F139&amp;"")&gt;0,UPPER(INDEX(Fixtures_Rosters!$F$27:$F$40,$E139))="YES")</f>
        <v>0</v>
      </c>
      <c r="H139" s="44" t="b">
        <f>INDEX(Fixtures_Rosters!$L$27:$AA$40,$E139,INDEX($D$2:$D$15,$A139))="Available"</f>
        <v>1</v>
      </c>
      <c r="I139" s="44" t="b">
        <f>AND(NOT(OR(UPPER(INDEX(Fixtures_Rosters!$G$27:$G$40,$E139))="COACH",UPPER(INDEX(Fixtures_Rosters!$G$27:$G$40,$E139))="ASSISTANT COACH")),IF(UPPER(INDEX($E$2:$E$15,$A139))="HOME",OR(UPPER(INDEX(Fixtures_Rosters!$E$27:$E$40,$E139))="ELECTRONIC",UPPER(INDEX(Fixtures_Rosters!$E$27:$E$40,$E139))="BOTH"),IF(UPPER(INDEX($E$2:$E$15,$A139))="AWAY",OR(UPPER(INDEX(Fixtures_Rosters!$E$27:$E$40,$E139))="PAPER",UPPER(INDEX(Fixtures_Rosters!$E$27:$E$40,$E139))="BOTH"),FALSE)))</f>
        <v>0</v>
      </c>
      <c r="J139" s="44" t="b">
        <f>TRUE</f>
        <v>1</v>
      </c>
      <c r="K139" s="44" t="b">
        <f>TRUE</f>
        <v>1</v>
      </c>
      <c r="L139" s="44">
        <f t="shared" si="24"/>
        <v>12</v>
      </c>
      <c r="M139" s="44">
        <f t="shared" si="25"/>
        <v>2</v>
      </c>
      <c r="N139" s="44">
        <f>MOD($E139-$A139-$C139+ROWS(Fixtures_Rosters!$C$27:$C$40)*2,ROWS(Fixtures_Rosters!$C$27:$C$40))</f>
        <v>2</v>
      </c>
      <c r="O139" s="44" t="b">
        <f t="shared" si="26"/>
        <v>1</v>
      </c>
      <c r="P139" s="44">
        <f>IF(AND(INDEX($F$2:$F$15,$A139),$G139,$H139,$I139,$J139,$K139,$O139),$M139*Validation_Lists!$I$3*Validation_Lists!$I$3+$L139*Validation_Lists!$I$3+$N139,Validation_Lists!$I$2)</f>
        <v>999999</v>
      </c>
    </row>
    <row r="140" spans="1:16" x14ac:dyDescent="0.2">
      <c r="A140" s="44">
        <v>3</v>
      </c>
      <c r="B140" s="44">
        <v>3</v>
      </c>
      <c r="C140" s="44">
        <v>1</v>
      </c>
      <c r="D140" s="44" t="s">
        <v>56</v>
      </c>
      <c r="E140" s="44">
        <v>7</v>
      </c>
      <c r="F140" s="44" t="str">
        <f>IF(Fixtures_Rosters!$C$33="","",Fixtures_Rosters!$C$33)</f>
        <v/>
      </c>
      <c r="G140" s="44" t="b">
        <f>AND(LEN($F140&amp;"")&gt;0,UPPER(INDEX(Fixtures_Rosters!$F$27:$F$40,$E140))="YES")</f>
        <v>0</v>
      </c>
      <c r="H140" s="44" t="b">
        <f>INDEX(Fixtures_Rosters!$L$27:$AA$40,$E140,INDEX($D$2:$D$15,$A140))="Available"</f>
        <v>1</v>
      </c>
      <c r="I140" s="44" t="b">
        <f>AND(NOT(OR(UPPER(INDEX(Fixtures_Rosters!$G$27:$G$40,$E140))="COACH",UPPER(INDEX(Fixtures_Rosters!$G$27:$G$40,$E140))="ASSISTANT COACH")),IF(UPPER(INDEX($E$2:$E$15,$A140))="HOME",OR(UPPER(INDEX(Fixtures_Rosters!$E$27:$E$40,$E140))="ELECTRONIC",UPPER(INDEX(Fixtures_Rosters!$E$27:$E$40,$E140))="BOTH"),IF(UPPER(INDEX($E$2:$E$15,$A140))="AWAY",OR(UPPER(INDEX(Fixtures_Rosters!$E$27:$E$40,$E140))="PAPER",UPPER(INDEX(Fixtures_Rosters!$E$27:$E$40,$E140))="BOTH"),FALSE)))</f>
        <v>0</v>
      </c>
      <c r="J140" s="44" t="b">
        <f>TRUE</f>
        <v>1</v>
      </c>
      <c r="K140" s="44" t="b">
        <f>TRUE</f>
        <v>1</v>
      </c>
      <c r="L140" s="44">
        <f t="shared" si="24"/>
        <v>12</v>
      </c>
      <c r="M140" s="44">
        <f t="shared" si="25"/>
        <v>2</v>
      </c>
      <c r="N140" s="44">
        <f>MOD($E140-$A140-$C140+ROWS(Fixtures_Rosters!$C$27:$C$40)*2,ROWS(Fixtures_Rosters!$C$27:$C$40))</f>
        <v>3</v>
      </c>
      <c r="O140" s="44" t="b">
        <f t="shared" si="26"/>
        <v>1</v>
      </c>
      <c r="P140" s="44">
        <f>IF(AND(INDEX($F$2:$F$15,$A140),$G140,$H140,$I140,$J140,$K140,$O140),$M140*Validation_Lists!$I$3*Validation_Lists!$I$3+$L140*Validation_Lists!$I$3+$N140,Validation_Lists!$I$2)</f>
        <v>999999</v>
      </c>
    </row>
    <row r="141" spans="1:16" x14ac:dyDescent="0.2">
      <c r="A141" s="44">
        <v>3</v>
      </c>
      <c r="B141" s="44">
        <v>3</v>
      </c>
      <c r="C141" s="44">
        <v>1</v>
      </c>
      <c r="D141" s="44" t="s">
        <v>56</v>
      </c>
      <c r="E141" s="44">
        <v>8</v>
      </c>
      <c r="F141" s="44" t="str">
        <f>IF(Fixtures_Rosters!$C$34="","",Fixtures_Rosters!$C$34)</f>
        <v/>
      </c>
      <c r="G141" s="44" t="b">
        <f>AND(LEN($F141&amp;"")&gt;0,UPPER(INDEX(Fixtures_Rosters!$F$27:$F$40,$E141))="YES")</f>
        <v>0</v>
      </c>
      <c r="H141" s="44" t="b">
        <f>INDEX(Fixtures_Rosters!$L$27:$AA$40,$E141,INDEX($D$2:$D$15,$A141))="Available"</f>
        <v>1</v>
      </c>
      <c r="I141" s="44" t="b">
        <f>AND(NOT(OR(UPPER(INDEX(Fixtures_Rosters!$G$27:$G$40,$E141))="COACH",UPPER(INDEX(Fixtures_Rosters!$G$27:$G$40,$E141))="ASSISTANT COACH")),IF(UPPER(INDEX($E$2:$E$15,$A141))="HOME",OR(UPPER(INDEX(Fixtures_Rosters!$E$27:$E$40,$E141))="ELECTRONIC",UPPER(INDEX(Fixtures_Rosters!$E$27:$E$40,$E141))="BOTH"),IF(UPPER(INDEX($E$2:$E$15,$A141))="AWAY",OR(UPPER(INDEX(Fixtures_Rosters!$E$27:$E$40,$E141))="PAPER",UPPER(INDEX(Fixtures_Rosters!$E$27:$E$40,$E141))="BOTH"),FALSE)))</f>
        <v>0</v>
      </c>
      <c r="J141" s="44" t="b">
        <f>TRUE</f>
        <v>1</v>
      </c>
      <c r="K141" s="44" t="b">
        <f>TRUE</f>
        <v>1</v>
      </c>
      <c r="L141" s="44">
        <f t="shared" si="24"/>
        <v>12</v>
      </c>
      <c r="M141" s="44">
        <f t="shared" si="25"/>
        <v>2</v>
      </c>
      <c r="N141" s="44">
        <f>MOD($E141-$A141-$C141+ROWS(Fixtures_Rosters!$C$27:$C$40)*2,ROWS(Fixtures_Rosters!$C$27:$C$40))</f>
        <v>4</v>
      </c>
      <c r="O141" s="44" t="b">
        <f t="shared" si="26"/>
        <v>1</v>
      </c>
      <c r="P141" s="44">
        <f>IF(AND(INDEX($F$2:$F$15,$A141),$G141,$H141,$I141,$J141,$K141,$O141),$M141*Validation_Lists!$I$3*Validation_Lists!$I$3+$L141*Validation_Lists!$I$3+$N141,Validation_Lists!$I$2)</f>
        <v>999999</v>
      </c>
    </row>
    <row r="142" spans="1:16" x14ac:dyDescent="0.2">
      <c r="A142" s="44">
        <v>3</v>
      </c>
      <c r="B142" s="44">
        <v>3</v>
      </c>
      <c r="C142" s="44">
        <v>1</v>
      </c>
      <c r="D142" s="44" t="s">
        <v>56</v>
      </c>
      <c r="E142" s="44">
        <v>9</v>
      </c>
      <c r="F142" s="44" t="str">
        <f>IF(Fixtures_Rosters!$C$35="","",Fixtures_Rosters!$C$35)</f>
        <v/>
      </c>
      <c r="G142" s="44" t="b">
        <f>AND(LEN($F142&amp;"")&gt;0,UPPER(INDEX(Fixtures_Rosters!$F$27:$F$40,$E142))="YES")</f>
        <v>0</v>
      </c>
      <c r="H142" s="44" t="b">
        <f>INDEX(Fixtures_Rosters!$L$27:$AA$40,$E142,INDEX($D$2:$D$15,$A142))="Available"</f>
        <v>1</v>
      </c>
      <c r="I142" s="44" t="b">
        <f>AND(NOT(OR(UPPER(INDEX(Fixtures_Rosters!$G$27:$G$40,$E142))="COACH",UPPER(INDEX(Fixtures_Rosters!$G$27:$G$40,$E142))="ASSISTANT COACH")),IF(UPPER(INDEX($E$2:$E$15,$A142))="HOME",OR(UPPER(INDEX(Fixtures_Rosters!$E$27:$E$40,$E142))="ELECTRONIC",UPPER(INDEX(Fixtures_Rosters!$E$27:$E$40,$E142))="BOTH"),IF(UPPER(INDEX($E$2:$E$15,$A142))="AWAY",OR(UPPER(INDEX(Fixtures_Rosters!$E$27:$E$40,$E142))="PAPER",UPPER(INDEX(Fixtures_Rosters!$E$27:$E$40,$E142))="BOTH"),FALSE)))</f>
        <v>0</v>
      </c>
      <c r="J142" s="44" t="b">
        <f>TRUE</f>
        <v>1</v>
      </c>
      <c r="K142" s="44" t="b">
        <f>TRUE</f>
        <v>1</v>
      </c>
      <c r="L142" s="44">
        <f t="shared" si="24"/>
        <v>12</v>
      </c>
      <c r="M142" s="44">
        <f t="shared" si="25"/>
        <v>2</v>
      </c>
      <c r="N142" s="44">
        <f>MOD($E142-$A142-$C142+ROWS(Fixtures_Rosters!$C$27:$C$40)*2,ROWS(Fixtures_Rosters!$C$27:$C$40))</f>
        <v>5</v>
      </c>
      <c r="O142" s="44" t="b">
        <f t="shared" si="26"/>
        <v>1</v>
      </c>
      <c r="P142" s="44">
        <f>IF(AND(INDEX($F$2:$F$15,$A142),$G142,$H142,$I142,$J142,$K142,$O142),$M142*Validation_Lists!$I$3*Validation_Lists!$I$3+$L142*Validation_Lists!$I$3+$N142,Validation_Lists!$I$2)</f>
        <v>999999</v>
      </c>
    </row>
    <row r="143" spans="1:16" x14ac:dyDescent="0.2">
      <c r="A143" s="44">
        <v>3</v>
      </c>
      <c r="B143" s="44">
        <v>3</v>
      </c>
      <c r="C143" s="44">
        <v>1</v>
      </c>
      <c r="D143" s="44" t="s">
        <v>56</v>
      </c>
      <c r="E143" s="44">
        <v>10</v>
      </c>
      <c r="F143" s="44" t="str">
        <f>IF(Fixtures_Rosters!$C$36="","",Fixtures_Rosters!$C$36)</f>
        <v/>
      </c>
      <c r="G143" s="44" t="b">
        <f>AND(LEN($F143&amp;"")&gt;0,UPPER(INDEX(Fixtures_Rosters!$F$27:$F$40,$E143))="YES")</f>
        <v>0</v>
      </c>
      <c r="H143" s="44" t="b">
        <f>INDEX(Fixtures_Rosters!$L$27:$AA$40,$E143,INDEX($D$2:$D$15,$A143))="Available"</f>
        <v>1</v>
      </c>
      <c r="I143" s="44" t="b">
        <f>AND(NOT(OR(UPPER(INDEX(Fixtures_Rosters!$G$27:$G$40,$E143))="COACH",UPPER(INDEX(Fixtures_Rosters!$G$27:$G$40,$E143))="ASSISTANT COACH")),IF(UPPER(INDEX($E$2:$E$15,$A143))="HOME",OR(UPPER(INDEX(Fixtures_Rosters!$E$27:$E$40,$E143))="ELECTRONIC",UPPER(INDEX(Fixtures_Rosters!$E$27:$E$40,$E143))="BOTH"),IF(UPPER(INDEX($E$2:$E$15,$A143))="AWAY",OR(UPPER(INDEX(Fixtures_Rosters!$E$27:$E$40,$E143))="PAPER",UPPER(INDEX(Fixtures_Rosters!$E$27:$E$40,$E143))="BOTH"),FALSE)))</f>
        <v>0</v>
      </c>
      <c r="J143" s="44" t="b">
        <f>TRUE</f>
        <v>1</v>
      </c>
      <c r="K143" s="44" t="b">
        <f>TRUE</f>
        <v>1</v>
      </c>
      <c r="L143" s="44">
        <f t="shared" si="24"/>
        <v>12</v>
      </c>
      <c r="M143" s="44">
        <f t="shared" si="25"/>
        <v>2</v>
      </c>
      <c r="N143" s="44">
        <f>MOD($E143-$A143-$C143+ROWS(Fixtures_Rosters!$C$27:$C$40)*2,ROWS(Fixtures_Rosters!$C$27:$C$40))</f>
        <v>6</v>
      </c>
      <c r="O143" s="44" t="b">
        <f t="shared" si="26"/>
        <v>1</v>
      </c>
      <c r="P143" s="44">
        <f>IF(AND(INDEX($F$2:$F$15,$A143),$G143,$H143,$I143,$J143,$K143,$O143),$M143*Validation_Lists!$I$3*Validation_Lists!$I$3+$L143*Validation_Lists!$I$3+$N143,Validation_Lists!$I$2)</f>
        <v>999999</v>
      </c>
    </row>
    <row r="144" spans="1:16" x14ac:dyDescent="0.2">
      <c r="A144" s="44">
        <v>3</v>
      </c>
      <c r="B144" s="44">
        <v>3</v>
      </c>
      <c r="C144" s="44">
        <v>1</v>
      </c>
      <c r="D144" s="44" t="s">
        <v>56</v>
      </c>
      <c r="E144" s="44">
        <v>11</v>
      </c>
      <c r="F144" s="44" t="str">
        <f>IF(Fixtures_Rosters!$C$37="","",Fixtures_Rosters!$C$37)</f>
        <v/>
      </c>
      <c r="G144" s="44" t="b">
        <f>AND(LEN($F144&amp;"")&gt;0,UPPER(INDEX(Fixtures_Rosters!$F$27:$F$40,$E144))="YES")</f>
        <v>0</v>
      </c>
      <c r="H144" s="44" t="b">
        <f>INDEX(Fixtures_Rosters!$L$27:$AA$40,$E144,INDEX($D$2:$D$15,$A144))="Available"</f>
        <v>1</v>
      </c>
      <c r="I144" s="44" t="b">
        <f>AND(NOT(OR(UPPER(INDEX(Fixtures_Rosters!$G$27:$G$40,$E144))="COACH",UPPER(INDEX(Fixtures_Rosters!$G$27:$G$40,$E144))="ASSISTANT COACH")),IF(UPPER(INDEX($E$2:$E$15,$A144))="HOME",OR(UPPER(INDEX(Fixtures_Rosters!$E$27:$E$40,$E144))="ELECTRONIC",UPPER(INDEX(Fixtures_Rosters!$E$27:$E$40,$E144))="BOTH"),IF(UPPER(INDEX($E$2:$E$15,$A144))="AWAY",OR(UPPER(INDEX(Fixtures_Rosters!$E$27:$E$40,$E144))="PAPER",UPPER(INDEX(Fixtures_Rosters!$E$27:$E$40,$E144))="BOTH"),FALSE)))</f>
        <v>0</v>
      </c>
      <c r="J144" s="44" t="b">
        <f>TRUE</f>
        <v>1</v>
      </c>
      <c r="K144" s="44" t="b">
        <f>TRUE</f>
        <v>1</v>
      </c>
      <c r="L144" s="44">
        <f t="shared" si="24"/>
        <v>12</v>
      </c>
      <c r="M144" s="44">
        <f t="shared" si="25"/>
        <v>2</v>
      </c>
      <c r="N144" s="44">
        <f>MOD($E144-$A144-$C144+ROWS(Fixtures_Rosters!$C$27:$C$40)*2,ROWS(Fixtures_Rosters!$C$27:$C$40))</f>
        <v>7</v>
      </c>
      <c r="O144" s="44" t="b">
        <f t="shared" si="26"/>
        <v>1</v>
      </c>
      <c r="P144" s="44">
        <f>IF(AND(INDEX($F$2:$F$15,$A144),$G144,$H144,$I144,$J144,$K144,$O144),$M144*Validation_Lists!$I$3*Validation_Lists!$I$3+$L144*Validation_Lists!$I$3+$N144,Validation_Lists!$I$2)</f>
        <v>999999</v>
      </c>
    </row>
    <row r="145" spans="1:16" x14ac:dyDescent="0.2">
      <c r="A145" s="44">
        <v>3</v>
      </c>
      <c r="B145" s="44">
        <v>3</v>
      </c>
      <c r="C145" s="44">
        <v>1</v>
      </c>
      <c r="D145" s="44" t="s">
        <v>56</v>
      </c>
      <c r="E145" s="44">
        <v>12</v>
      </c>
      <c r="F145" s="44" t="str">
        <f>IF(Fixtures_Rosters!$C$38="","",Fixtures_Rosters!$C$38)</f>
        <v/>
      </c>
      <c r="G145" s="44" t="b">
        <f>AND(LEN($F145&amp;"")&gt;0,UPPER(INDEX(Fixtures_Rosters!$F$27:$F$40,$E145))="YES")</f>
        <v>0</v>
      </c>
      <c r="H145" s="44" t="b">
        <f>INDEX(Fixtures_Rosters!$L$27:$AA$40,$E145,INDEX($D$2:$D$15,$A145))="Available"</f>
        <v>1</v>
      </c>
      <c r="I145" s="44" t="b">
        <f>AND(NOT(OR(UPPER(INDEX(Fixtures_Rosters!$G$27:$G$40,$E145))="COACH",UPPER(INDEX(Fixtures_Rosters!$G$27:$G$40,$E145))="ASSISTANT COACH")),IF(UPPER(INDEX($E$2:$E$15,$A145))="HOME",OR(UPPER(INDEX(Fixtures_Rosters!$E$27:$E$40,$E145))="ELECTRONIC",UPPER(INDEX(Fixtures_Rosters!$E$27:$E$40,$E145))="BOTH"),IF(UPPER(INDEX($E$2:$E$15,$A145))="AWAY",OR(UPPER(INDEX(Fixtures_Rosters!$E$27:$E$40,$E145))="PAPER",UPPER(INDEX(Fixtures_Rosters!$E$27:$E$40,$E145))="BOTH"),FALSE)))</f>
        <v>0</v>
      </c>
      <c r="J145" s="44" t="b">
        <f>TRUE</f>
        <v>1</v>
      </c>
      <c r="K145" s="44" t="b">
        <f>TRUE</f>
        <v>1</v>
      </c>
      <c r="L145" s="44">
        <f t="shared" si="24"/>
        <v>12</v>
      </c>
      <c r="M145" s="44">
        <f t="shared" si="25"/>
        <v>2</v>
      </c>
      <c r="N145" s="44">
        <f>MOD($E145-$A145-$C145+ROWS(Fixtures_Rosters!$C$27:$C$40)*2,ROWS(Fixtures_Rosters!$C$27:$C$40))</f>
        <v>8</v>
      </c>
      <c r="O145" s="44" t="b">
        <f t="shared" si="26"/>
        <v>1</v>
      </c>
      <c r="P145" s="44">
        <f>IF(AND(INDEX($F$2:$F$15,$A145),$G145,$H145,$I145,$J145,$K145,$O145),$M145*Validation_Lists!$I$3*Validation_Lists!$I$3+$L145*Validation_Lists!$I$3+$N145,Validation_Lists!$I$2)</f>
        <v>999999</v>
      </c>
    </row>
    <row r="146" spans="1:16" x14ac:dyDescent="0.2">
      <c r="A146" s="44">
        <v>3</v>
      </c>
      <c r="B146" s="44">
        <v>3</v>
      </c>
      <c r="C146" s="44">
        <v>1</v>
      </c>
      <c r="D146" s="44" t="s">
        <v>56</v>
      </c>
      <c r="E146" s="44">
        <v>13</v>
      </c>
      <c r="F146" s="44" t="str">
        <f>IF(Fixtures_Rosters!$C$39="","",Fixtures_Rosters!$C$39)</f>
        <v/>
      </c>
      <c r="G146" s="44" t="b">
        <f>AND(LEN($F146&amp;"")&gt;0,UPPER(INDEX(Fixtures_Rosters!$F$27:$F$40,$E146))="YES")</f>
        <v>0</v>
      </c>
      <c r="H146" s="44" t="b">
        <f>INDEX(Fixtures_Rosters!$L$27:$AA$40,$E146,INDEX($D$2:$D$15,$A146))="Available"</f>
        <v>1</v>
      </c>
      <c r="I146" s="44" t="b">
        <f>AND(NOT(OR(UPPER(INDEX(Fixtures_Rosters!$G$27:$G$40,$E146))="COACH",UPPER(INDEX(Fixtures_Rosters!$G$27:$G$40,$E146))="ASSISTANT COACH")),IF(UPPER(INDEX($E$2:$E$15,$A146))="HOME",OR(UPPER(INDEX(Fixtures_Rosters!$E$27:$E$40,$E146))="ELECTRONIC",UPPER(INDEX(Fixtures_Rosters!$E$27:$E$40,$E146))="BOTH"),IF(UPPER(INDEX($E$2:$E$15,$A146))="AWAY",OR(UPPER(INDEX(Fixtures_Rosters!$E$27:$E$40,$E146))="PAPER",UPPER(INDEX(Fixtures_Rosters!$E$27:$E$40,$E146))="BOTH"),FALSE)))</f>
        <v>0</v>
      </c>
      <c r="J146" s="44" t="b">
        <f>TRUE</f>
        <v>1</v>
      </c>
      <c r="K146" s="44" t="b">
        <f>TRUE</f>
        <v>1</v>
      </c>
      <c r="L146" s="44">
        <f t="shared" si="24"/>
        <v>12</v>
      </c>
      <c r="M146" s="44">
        <f t="shared" si="25"/>
        <v>2</v>
      </c>
      <c r="N146" s="44">
        <f>MOD($E146-$A146-$C146+ROWS(Fixtures_Rosters!$C$27:$C$40)*2,ROWS(Fixtures_Rosters!$C$27:$C$40))</f>
        <v>9</v>
      </c>
      <c r="O146" s="44" t="b">
        <f t="shared" si="26"/>
        <v>1</v>
      </c>
      <c r="P146" s="44">
        <f>IF(AND(INDEX($F$2:$F$15,$A146),$G146,$H146,$I146,$J146,$K146,$O146),$M146*Validation_Lists!$I$3*Validation_Lists!$I$3+$L146*Validation_Lists!$I$3+$N146,Validation_Lists!$I$2)</f>
        <v>999999</v>
      </c>
    </row>
    <row r="147" spans="1:16" x14ac:dyDescent="0.2">
      <c r="A147" s="44">
        <v>3</v>
      </c>
      <c r="B147" s="44">
        <v>3</v>
      </c>
      <c r="C147" s="44">
        <v>1</v>
      </c>
      <c r="D147" s="44" t="s">
        <v>56</v>
      </c>
      <c r="E147" s="44">
        <v>14</v>
      </c>
      <c r="F147" s="44" t="str">
        <f>IF(Fixtures_Rosters!$C$40="","",Fixtures_Rosters!$C$40)</f>
        <v/>
      </c>
      <c r="G147" s="44" t="b">
        <f>AND(LEN($F147&amp;"")&gt;0,UPPER(INDEX(Fixtures_Rosters!$F$27:$F$40,$E147))="YES")</f>
        <v>0</v>
      </c>
      <c r="H147" s="44" t="b">
        <f>INDEX(Fixtures_Rosters!$L$27:$AA$40,$E147,INDEX($D$2:$D$15,$A147))="Available"</f>
        <v>1</v>
      </c>
      <c r="I147" s="44" t="b">
        <f>AND(NOT(OR(UPPER(INDEX(Fixtures_Rosters!$G$27:$G$40,$E147))="COACH",UPPER(INDEX(Fixtures_Rosters!$G$27:$G$40,$E147))="ASSISTANT COACH")),IF(UPPER(INDEX($E$2:$E$15,$A147))="HOME",OR(UPPER(INDEX(Fixtures_Rosters!$E$27:$E$40,$E147))="ELECTRONIC",UPPER(INDEX(Fixtures_Rosters!$E$27:$E$40,$E147))="BOTH"),IF(UPPER(INDEX($E$2:$E$15,$A147))="AWAY",OR(UPPER(INDEX(Fixtures_Rosters!$E$27:$E$40,$E147))="PAPER",UPPER(INDEX(Fixtures_Rosters!$E$27:$E$40,$E147))="BOTH"),FALSE)))</f>
        <v>0</v>
      </c>
      <c r="J147" s="44" t="b">
        <f>TRUE</f>
        <v>1</v>
      </c>
      <c r="K147" s="44" t="b">
        <f>TRUE</f>
        <v>1</v>
      </c>
      <c r="L147" s="44">
        <f t="shared" si="24"/>
        <v>12</v>
      </c>
      <c r="M147" s="44">
        <f t="shared" si="25"/>
        <v>2</v>
      </c>
      <c r="N147" s="44">
        <f>MOD($E147-$A147-$C147+ROWS(Fixtures_Rosters!$C$27:$C$40)*2,ROWS(Fixtures_Rosters!$C$27:$C$40))</f>
        <v>10</v>
      </c>
      <c r="O147" s="44" t="b">
        <f t="shared" si="26"/>
        <v>1</v>
      </c>
      <c r="P147" s="44">
        <f>IF(AND(INDEX($F$2:$F$15,$A147),$G147,$H147,$I147,$J147,$K147,$O147),$M147*Validation_Lists!$I$3*Validation_Lists!$I$3+$L147*Validation_Lists!$I$3+$N147,Validation_Lists!$I$2)</f>
        <v>999999</v>
      </c>
    </row>
    <row r="148" spans="1:16" x14ac:dyDescent="0.2">
      <c r="A148" s="44">
        <v>3</v>
      </c>
      <c r="B148" s="44">
        <v>3</v>
      </c>
      <c r="C148" s="44">
        <v>2</v>
      </c>
      <c r="D148" s="44" t="s">
        <v>57</v>
      </c>
      <c r="E148" s="44">
        <v>1</v>
      </c>
      <c r="F148" s="44" t="str">
        <f>IF(Fixtures_Rosters!$C$27="","",Fixtures_Rosters!$C$27)</f>
        <v/>
      </c>
      <c r="G148" s="44" t="b">
        <f>AND(LEN($F148&amp;"")&gt;0,UPPER(INDEX(Fixtures_Rosters!$F$27:$F$40,$E148))="YES")</f>
        <v>0</v>
      </c>
      <c r="H148" s="44" t="b">
        <f>INDEX(Fixtures_Rosters!$L$27:$AA$40,$E148,INDEX($D$2:$D$15,$A148))="Available"</f>
        <v>1</v>
      </c>
      <c r="I148" s="44" t="b">
        <f>UPPER(INDEX(Fixtures_Rosters!$I$27:$I$40,$E148))="YES"</f>
        <v>1</v>
      </c>
      <c r="J148" s="44" t="b">
        <f>TRUE</f>
        <v>1</v>
      </c>
      <c r="K148" s="44" t="b">
        <f t="shared" ref="K148:K161" si="27">COUNTIF($J$4:$J$4,$F148)=0</f>
        <v>0</v>
      </c>
      <c r="L148" s="44">
        <f t="shared" si="24"/>
        <v>12</v>
      </c>
      <c r="M148" s="44">
        <f t="shared" ref="M148:M161" si="28">COUNTIF($K$2:$K$3,$F148)</f>
        <v>2</v>
      </c>
      <c r="N148" s="44">
        <f>MOD($E148-$A148-$C148+ROWS(Fixtures_Rosters!$C$27:$C$40)*2,ROWS(Fixtures_Rosters!$C$27:$C$40))</f>
        <v>10</v>
      </c>
      <c r="O148" s="44" t="b">
        <f t="shared" ref="O148:O161" si="29">OR($C$4&lt;&gt;$C$3+1,$F$3=FALSE,$F148&lt;&gt;$K$3)</f>
        <v>1</v>
      </c>
      <c r="P148" s="44">
        <f>IF(AND(INDEX($F$2:$F$15,$A148),$G148,$H148,$I148,$J148,$K148,$O148),$M148*Validation_Lists!$I$3*Validation_Lists!$I$3+$L148*Validation_Lists!$I$3+$N148,Validation_Lists!$I$2)</f>
        <v>999999</v>
      </c>
    </row>
    <row r="149" spans="1:16" x14ac:dyDescent="0.2">
      <c r="A149" s="44">
        <v>3</v>
      </c>
      <c r="B149" s="44">
        <v>3</v>
      </c>
      <c r="C149" s="44">
        <v>2</v>
      </c>
      <c r="D149" s="44" t="s">
        <v>57</v>
      </c>
      <c r="E149" s="44">
        <v>2</v>
      </c>
      <c r="F149" s="44" t="str">
        <f>IF(Fixtures_Rosters!$C$28="","",Fixtures_Rosters!$C$28)</f>
        <v/>
      </c>
      <c r="G149" s="44" t="b">
        <f>AND(LEN($F149&amp;"")&gt;0,UPPER(INDEX(Fixtures_Rosters!$F$27:$F$40,$E149))="YES")</f>
        <v>0</v>
      </c>
      <c r="H149" s="44" t="b">
        <f>INDEX(Fixtures_Rosters!$L$27:$AA$40,$E149,INDEX($D$2:$D$15,$A149))="Available"</f>
        <v>1</v>
      </c>
      <c r="I149" s="44" t="b">
        <f>UPPER(INDEX(Fixtures_Rosters!$I$27:$I$40,$E149))="YES"</f>
        <v>1</v>
      </c>
      <c r="J149" s="44" t="b">
        <f>TRUE</f>
        <v>1</v>
      </c>
      <c r="K149" s="44" t="b">
        <f t="shared" si="27"/>
        <v>0</v>
      </c>
      <c r="L149" s="44">
        <f t="shared" si="24"/>
        <v>12</v>
      </c>
      <c r="M149" s="44">
        <f t="shared" si="28"/>
        <v>2</v>
      </c>
      <c r="N149" s="44">
        <f>MOD($E149-$A149-$C149+ROWS(Fixtures_Rosters!$C$27:$C$40)*2,ROWS(Fixtures_Rosters!$C$27:$C$40))</f>
        <v>11</v>
      </c>
      <c r="O149" s="44" t="b">
        <f t="shared" si="29"/>
        <v>1</v>
      </c>
      <c r="P149" s="44">
        <f>IF(AND(INDEX($F$2:$F$15,$A149),$G149,$H149,$I149,$J149,$K149,$O149),$M149*Validation_Lists!$I$3*Validation_Lists!$I$3+$L149*Validation_Lists!$I$3+$N149,Validation_Lists!$I$2)</f>
        <v>999999</v>
      </c>
    </row>
    <row r="150" spans="1:16" x14ac:dyDescent="0.2">
      <c r="A150" s="44">
        <v>3</v>
      </c>
      <c r="B150" s="44">
        <v>3</v>
      </c>
      <c r="C150" s="44">
        <v>2</v>
      </c>
      <c r="D150" s="44" t="s">
        <v>57</v>
      </c>
      <c r="E150" s="44">
        <v>3</v>
      </c>
      <c r="F150" s="44" t="str">
        <f>IF(Fixtures_Rosters!$C$29="","",Fixtures_Rosters!$C$29)</f>
        <v/>
      </c>
      <c r="G150" s="44" t="b">
        <f>AND(LEN($F150&amp;"")&gt;0,UPPER(INDEX(Fixtures_Rosters!$F$27:$F$40,$E150))="YES")</f>
        <v>0</v>
      </c>
      <c r="H150" s="44" t="b">
        <f>INDEX(Fixtures_Rosters!$L$27:$AA$40,$E150,INDEX($D$2:$D$15,$A150))="Available"</f>
        <v>1</v>
      </c>
      <c r="I150" s="44" t="b">
        <f>UPPER(INDEX(Fixtures_Rosters!$I$27:$I$40,$E150))="YES"</f>
        <v>1</v>
      </c>
      <c r="J150" s="44" t="b">
        <f>TRUE</f>
        <v>1</v>
      </c>
      <c r="K150" s="44" t="b">
        <f t="shared" si="27"/>
        <v>0</v>
      </c>
      <c r="L150" s="44">
        <f t="shared" si="24"/>
        <v>12</v>
      </c>
      <c r="M150" s="44">
        <f t="shared" si="28"/>
        <v>2</v>
      </c>
      <c r="N150" s="44">
        <f>MOD($E150-$A150-$C150+ROWS(Fixtures_Rosters!$C$27:$C$40)*2,ROWS(Fixtures_Rosters!$C$27:$C$40))</f>
        <v>12</v>
      </c>
      <c r="O150" s="44" t="b">
        <f t="shared" si="29"/>
        <v>1</v>
      </c>
      <c r="P150" s="44">
        <f>IF(AND(INDEX($F$2:$F$15,$A150),$G150,$H150,$I150,$J150,$K150,$O150),$M150*Validation_Lists!$I$3*Validation_Lists!$I$3+$L150*Validation_Lists!$I$3+$N150,Validation_Lists!$I$2)</f>
        <v>999999</v>
      </c>
    </row>
    <row r="151" spans="1:16" x14ac:dyDescent="0.2">
      <c r="A151" s="44">
        <v>3</v>
      </c>
      <c r="B151" s="44">
        <v>3</v>
      </c>
      <c r="C151" s="44">
        <v>2</v>
      </c>
      <c r="D151" s="44" t="s">
        <v>57</v>
      </c>
      <c r="E151" s="44">
        <v>4</v>
      </c>
      <c r="F151" s="44" t="str">
        <f>IF(Fixtures_Rosters!$C$30="","",Fixtures_Rosters!$C$30)</f>
        <v/>
      </c>
      <c r="G151" s="44" t="b">
        <f>AND(LEN($F151&amp;"")&gt;0,UPPER(INDEX(Fixtures_Rosters!$F$27:$F$40,$E151))="YES")</f>
        <v>0</v>
      </c>
      <c r="H151" s="44" t="b">
        <f>INDEX(Fixtures_Rosters!$L$27:$AA$40,$E151,INDEX($D$2:$D$15,$A151))="Available"</f>
        <v>1</v>
      </c>
      <c r="I151" s="44" t="b">
        <f>UPPER(INDEX(Fixtures_Rosters!$I$27:$I$40,$E151))="YES"</f>
        <v>1</v>
      </c>
      <c r="J151" s="44" t="b">
        <f>TRUE</f>
        <v>1</v>
      </c>
      <c r="K151" s="44" t="b">
        <f t="shared" si="27"/>
        <v>0</v>
      </c>
      <c r="L151" s="44">
        <f t="shared" si="24"/>
        <v>12</v>
      </c>
      <c r="M151" s="44">
        <f t="shared" si="28"/>
        <v>2</v>
      </c>
      <c r="N151" s="44">
        <f>MOD($E151-$A151-$C151+ROWS(Fixtures_Rosters!$C$27:$C$40)*2,ROWS(Fixtures_Rosters!$C$27:$C$40))</f>
        <v>13</v>
      </c>
      <c r="O151" s="44" t="b">
        <f t="shared" si="29"/>
        <v>1</v>
      </c>
      <c r="P151" s="44">
        <f>IF(AND(INDEX($F$2:$F$15,$A151),$G151,$H151,$I151,$J151,$K151,$O151),$M151*Validation_Lists!$I$3*Validation_Lists!$I$3+$L151*Validation_Lists!$I$3+$N151,Validation_Lists!$I$2)</f>
        <v>999999</v>
      </c>
    </row>
    <row r="152" spans="1:16" x14ac:dyDescent="0.2">
      <c r="A152" s="44">
        <v>3</v>
      </c>
      <c r="B152" s="44">
        <v>3</v>
      </c>
      <c r="C152" s="44">
        <v>2</v>
      </c>
      <c r="D152" s="44" t="s">
        <v>57</v>
      </c>
      <c r="E152" s="44">
        <v>5</v>
      </c>
      <c r="F152" s="44" t="str">
        <f>IF(Fixtures_Rosters!$C$31="","",Fixtures_Rosters!$C$31)</f>
        <v/>
      </c>
      <c r="G152" s="44" t="b">
        <f>AND(LEN($F152&amp;"")&gt;0,UPPER(INDEX(Fixtures_Rosters!$F$27:$F$40,$E152))="YES")</f>
        <v>0</v>
      </c>
      <c r="H152" s="44" t="b">
        <f>INDEX(Fixtures_Rosters!$L$27:$AA$40,$E152,INDEX($D$2:$D$15,$A152))="Available"</f>
        <v>1</v>
      </c>
      <c r="I152" s="44" t="b">
        <f>UPPER(INDEX(Fixtures_Rosters!$I$27:$I$40,$E152))="YES"</f>
        <v>1</v>
      </c>
      <c r="J152" s="44" t="b">
        <f>TRUE</f>
        <v>1</v>
      </c>
      <c r="K152" s="44" t="b">
        <f t="shared" si="27"/>
        <v>0</v>
      </c>
      <c r="L152" s="44">
        <f t="shared" si="24"/>
        <v>12</v>
      </c>
      <c r="M152" s="44">
        <f t="shared" si="28"/>
        <v>2</v>
      </c>
      <c r="N152" s="44">
        <f>MOD($E152-$A152-$C152+ROWS(Fixtures_Rosters!$C$27:$C$40)*2,ROWS(Fixtures_Rosters!$C$27:$C$40))</f>
        <v>0</v>
      </c>
      <c r="O152" s="44" t="b">
        <f t="shared" si="29"/>
        <v>1</v>
      </c>
      <c r="P152" s="44">
        <f>IF(AND(INDEX($F$2:$F$15,$A152),$G152,$H152,$I152,$J152,$K152,$O152),$M152*Validation_Lists!$I$3*Validation_Lists!$I$3+$L152*Validation_Lists!$I$3+$N152,Validation_Lists!$I$2)</f>
        <v>999999</v>
      </c>
    </row>
    <row r="153" spans="1:16" x14ac:dyDescent="0.2">
      <c r="A153" s="44">
        <v>3</v>
      </c>
      <c r="B153" s="44">
        <v>3</v>
      </c>
      <c r="C153" s="44">
        <v>2</v>
      </c>
      <c r="D153" s="44" t="s">
        <v>57</v>
      </c>
      <c r="E153" s="44">
        <v>6</v>
      </c>
      <c r="F153" s="44" t="str">
        <f>IF(Fixtures_Rosters!$C$32="","",Fixtures_Rosters!$C$32)</f>
        <v/>
      </c>
      <c r="G153" s="44" t="b">
        <f>AND(LEN($F153&amp;"")&gt;0,UPPER(INDEX(Fixtures_Rosters!$F$27:$F$40,$E153))="YES")</f>
        <v>0</v>
      </c>
      <c r="H153" s="44" t="b">
        <f>INDEX(Fixtures_Rosters!$L$27:$AA$40,$E153,INDEX($D$2:$D$15,$A153))="Available"</f>
        <v>1</v>
      </c>
      <c r="I153" s="44" t="b">
        <f>UPPER(INDEX(Fixtures_Rosters!$I$27:$I$40,$E153))="YES"</f>
        <v>1</v>
      </c>
      <c r="J153" s="44" t="b">
        <f>TRUE</f>
        <v>1</v>
      </c>
      <c r="K153" s="44" t="b">
        <f t="shared" si="27"/>
        <v>0</v>
      </c>
      <c r="L153" s="44">
        <f t="shared" si="24"/>
        <v>12</v>
      </c>
      <c r="M153" s="44">
        <f t="shared" si="28"/>
        <v>2</v>
      </c>
      <c r="N153" s="44">
        <f>MOD($E153-$A153-$C153+ROWS(Fixtures_Rosters!$C$27:$C$40)*2,ROWS(Fixtures_Rosters!$C$27:$C$40))</f>
        <v>1</v>
      </c>
      <c r="O153" s="44" t="b">
        <f t="shared" si="29"/>
        <v>1</v>
      </c>
      <c r="P153" s="44">
        <f>IF(AND(INDEX($F$2:$F$15,$A153),$G153,$H153,$I153,$J153,$K153,$O153),$M153*Validation_Lists!$I$3*Validation_Lists!$I$3+$L153*Validation_Lists!$I$3+$N153,Validation_Lists!$I$2)</f>
        <v>999999</v>
      </c>
    </row>
    <row r="154" spans="1:16" x14ac:dyDescent="0.2">
      <c r="A154" s="44">
        <v>3</v>
      </c>
      <c r="B154" s="44">
        <v>3</v>
      </c>
      <c r="C154" s="44">
        <v>2</v>
      </c>
      <c r="D154" s="44" t="s">
        <v>57</v>
      </c>
      <c r="E154" s="44">
        <v>7</v>
      </c>
      <c r="F154" s="44" t="str">
        <f>IF(Fixtures_Rosters!$C$33="","",Fixtures_Rosters!$C$33)</f>
        <v/>
      </c>
      <c r="G154" s="44" t="b">
        <f>AND(LEN($F154&amp;"")&gt;0,UPPER(INDEX(Fixtures_Rosters!$F$27:$F$40,$E154))="YES")</f>
        <v>0</v>
      </c>
      <c r="H154" s="44" t="b">
        <f>INDEX(Fixtures_Rosters!$L$27:$AA$40,$E154,INDEX($D$2:$D$15,$A154))="Available"</f>
        <v>1</v>
      </c>
      <c r="I154" s="44" t="b">
        <f>UPPER(INDEX(Fixtures_Rosters!$I$27:$I$40,$E154))="YES"</f>
        <v>1</v>
      </c>
      <c r="J154" s="44" t="b">
        <f>TRUE</f>
        <v>1</v>
      </c>
      <c r="K154" s="44" t="b">
        <f t="shared" si="27"/>
        <v>0</v>
      </c>
      <c r="L154" s="44">
        <f t="shared" si="24"/>
        <v>12</v>
      </c>
      <c r="M154" s="44">
        <f t="shared" si="28"/>
        <v>2</v>
      </c>
      <c r="N154" s="44">
        <f>MOD($E154-$A154-$C154+ROWS(Fixtures_Rosters!$C$27:$C$40)*2,ROWS(Fixtures_Rosters!$C$27:$C$40))</f>
        <v>2</v>
      </c>
      <c r="O154" s="44" t="b">
        <f t="shared" si="29"/>
        <v>1</v>
      </c>
      <c r="P154" s="44">
        <f>IF(AND(INDEX($F$2:$F$15,$A154),$G154,$H154,$I154,$J154,$K154,$O154),$M154*Validation_Lists!$I$3*Validation_Lists!$I$3+$L154*Validation_Lists!$I$3+$N154,Validation_Lists!$I$2)</f>
        <v>999999</v>
      </c>
    </row>
    <row r="155" spans="1:16" x14ac:dyDescent="0.2">
      <c r="A155" s="44">
        <v>3</v>
      </c>
      <c r="B155" s="44">
        <v>3</v>
      </c>
      <c r="C155" s="44">
        <v>2</v>
      </c>
      <c r="D155" s="44" t="s">
        <v>57</v>
      </c>
      <c r="E155" s="44">
        <v>8</v>
      </c>
      <c r="F155" s="44" t="str">
        <f>IF(Fixtures_Rosters!$C$34="","",Fixtures_Rosters!$C$34)</f>
        <v/>
      </c>
      <c r="G155" s="44" t="b">
        <f>AND(LEN($F155&amp;"")&gt;0,UPPER(INDEX(Fixtures_Rosters!$F$27:$F$40,$E155))="YES")</f>
        <v>0</v>
      </c>
      <c r="H155" s="44" t="b">
        <f>INDEX(Fixtures_Rosters!$L$27:$AA$40,$E155,INDEX($D$2:$D$15,$A155))="Available"</f>
        <v>1</v>
      </c>
      <c r="I155" s="44" t="b">
        <f>UPPER(INDEX(Fixtures_Rosters!$I$27:$I$40,$E155))="YES"</f>
        <v>1</v>
      </c>
      <c r="J155" s="44" t="b">
        <f>TRUE</f>
        <v>1</v>
      </c>
      <c r="K155" s="44" t="b">
        <f t="shared" si="27"/>
        <v>0</v>
      </c>
      <c r="L155" s="44">
        <f t="shared" si="24"/>
        <v>12</v>
      </c>
      <c r="M155" s="44">
        <f t="shared" si="28"/>
        <v>2</v>
      </c>
      <c r="N155" s="44">
        <f>MOD($E155-$A155-$C155+ROWS(Fixtures_Rosters!$C$27:$C$40)*2,ROWS(Fixtures_Rosters!$C$27:$C$40))</f>
        <v>3</v>
      </c>
      <c r="O155" s="44" t="b">
        <f t="shared" si="29"/>
        <v>1</v>
      </c>
      <c r="P155" s="44">
        <f>IF(AND(INDEX($F$2:$F$15,$A155),$G155,$H155,$I155,$J155,$K155,$O155),$M155*Validation_Lists!$I$3*Validation_Lists!$I$3+$L155*Validation_Lists!$I$3+$N155,Validation_Lists!$I$2)</f>
        <v>999999</v>
      </c>
    </row>
    <row r="156" spans="1:16" x14ac:dyDescent="0.2">
      <c r="A156" s="44">
        <v>3</v>
      </c>
      <c r="B156" s="44">
        <v>3</v>
      </c>
      <c r="C156" s="44">
        <v>2</v>
      </c>
      <c r="D156" s="44" t="s">
        <v>57</v>
      </c>
      <c r="E156" s="44">
        <v>9</v>
      </c>
      <c r="F156" s="44" t="str">
        <f>IF(Fixtures_Rosters!$C$35="","",Fixtures_Rosters!$C$35)</f>
        <v/>
      </c>
      <c r="G156" s="44" t="b">
        <f>AND(LEN($F156&amp;"")&gt;0,UPPER(INDEX(Fixtures_Rosters!$F$27:$F$40,$E156))="YES")</f>
        <v>0</v>
      </c>
      <c r="H156" s="44" t="b">
        <f>INDEX(Fixtures_Rosters!$L$27:$AA$40,$E156,INDEX($D$2:$D$15,$A156))="Available"</f>
        <v>1</v>
      </c>
      <c r="I156" s="44" t="b">
        <f>UPPER(INDEX(Fixtures_Rosters!$I$27:$I$40,$E156))="YES"</f>
        <v>1</v>
      </c>
      <c r="J156" s="44" t="b">
        <f>TRUE</f>
        <v>1</v>
      </c>
      <c r="K156" s="44" t="b">
        <f t="shared" si="27"/>
        <v>0</v>
      </c>
      <c r="L156" s="44">
        <f t="shared" si="24"/>
        <v>12</v>
      </c>
      <c r="M156" s="44">
        <f t="shared" si="28"/>
        <v>2</v>
      </c>
      <c r="N156" s="44">
        <f>MOD($E156-$A156-$C156+ROWS(Fixtures_Rosters!$C$27:$C$40)*2,ROWS(Fixtures_Rosters!$C$27:$C$40))</f>
        <v>4</v>
      </c>
      <c r="O156" s="44" t="b">
        <f t="shared" si="29"/>
        <v>1</v>
      </c>
      <c r="P156" s="44">
        <f>IF(AND(INDEX($F$2:$F$15,$A156),$G156,$H156,$I156,$J156,$K156,$O156),$M156*Validation_Lists!$I$3*Validation_Lists!$I$3+$L156*Validation_Lists!$I$3+$N156,Validation_Lists!$I$2)</f>
        <v>999999</v>
      </c>
    </row>
    <row r="157" spans="1:16" x14ac:dyDescent="0.2">
      <c r="A157" s="44">
        <v>3</v>
      </c>
      <c r="B157" s="44">
        <v>3</v>
      </c>
      <c r="C157" s="44">
        <v>2</v>
      </c>
      <c r="D157" s="44" t="s">
        <v>57</v>
      </c>
      <c r="E157" s="44">
        <v>10</v>
      </c>
      <c r="F157" s="44" t="str">
        <f>IF(Fixtures_Rosters!$C$36="","",Fixtures_Rosters!$C$36)</f>
        <v/>
      </c>
      <c r="G157" s="44" t="b">
        <f>AND(LEN($F157&amp;"")&gt;0,UPPER(INDEX(Fixtures_Rosters!$F$27:$F$40,$E157))="YES")</f>
        <v>0</v>
      </c>
      <c r="H157" s="44" t="b">
        <f>INDEX(Fixtures_Rosters!$L$27:$AA$40,$E157,INDEX($D$2:$D$15,$A157))="Available"</f>
        <v>1</v>
      </c>
      <c r="I157" s="44" t="b">
        <f>UPPER(INDEX(Fixtures_Rosters!$I$27:$I$40,$E157))="YES"</f>
        <v>1</v>
      </c>
      <c r="J157" s="44" t="b">
        <f>TRUE</f>
        <v>1</v>
      </c>
      <c r="K157" s="44" t="b">
        <f t="shared" si="27"/>
        <v>0</v>
      </c>
      <c r="L157" s="44">
        <f t="shared" si="24"/>
        <v>12</v>
      </c>
      <c r="M157" s="44">
        <f t="shared" si="28"/>
        <v>2</v>
      </c>
      <c r="N157" s="44">
        <f>MOD($E157-$A157-$C157+ROWS(Fixtures_Rosters!$C$27:$C$40)*2,ROWS(Fixtures_Rosters!$C$27:$C$40))</f>
        <v>5</v>
      </c>
      <c r="O157" s="44" t="b">
        <f t="shared" si="29"/>
        <v>1</v>
      </c>
      <c r="P157" s="44">
        <f>IF(AND(INDEX($F$2:$F$15,$A157),$G157,$H157,$I157,$J157,$K157,$O157),$M157*Validation_Lists!$I$3*Validation_Lists!$I$3+$L157*Validation_Lists!$I$3+$N157,Validation_Lists!$I$2)</f>
        <v>999999</v>
      </c>
    </row>
    <row r="158" spans="1:16" x14ac:dyDescent="0.2">
      <c r="A158" s="44">
        <v>3</v>
      </c>
      <c r="B158" s="44">
        <v>3</v>
      </c>
      <c r="C158" s="44">
        <v>2</v>
      </c>
      <c r="D158" s="44" t="s">
        <v>57</v>
      </c>
      <c r="E158" s="44">
        <v>11</v>
      </c>
      <c r="F158" s="44" t="str">
        <f>IF(Fixtures_Rosters!$C$37="","",Fixtures_Rosters!$C$37)</f>
        <v/>
      </c>
      <c r="G158" s="44" t="b">
        <f>AND(LEN($F158&amp;"")&gt;0,UPPER(INDEX(Fixtures_Rosters!$F$27:$F$40,$E158))="YES")</f>
        <v>0</v>
      </c>
      <c r="H158" s="44" t="b">
        <f>INDEX(Fixtures_Rosters!$L$27:$AA$40,$E158,INDEX($D$2:$D$15,$A158))="Available"</f>
        <v>1</v>
      </c>
      <c r="I158" s="44" t="b">
        <f>UPPER(INDEX(Fixtures_Rosters!$I$27:$I$40,$E158))="YES"</f>
        <v>1</v>
      </c>
      <c r="J158" s="44" t="b">
        <f>TRUE</f>
        <v>1</v>
      </c>
      <c r="K158" s="44" t="b">
        <f t="shared" si="27"/>
        <v>0</v>
      </c>
      <c r="L158" s="44">
        <f t="shared" si="24"/>
        <v>12</v>
      </c>
      <c r="M158" s="44">
        <f t="shared" si="28"/>
        <v>2</v>
      </c>
      <c r="N158" s="44">
        <f>MOD($E158-$A158-$C158+ROWS(Fixtures_Rosters!$C$27:$C$40)*2,ROWS(Fixtures_Rosters!$C$27:$C$40))</f>
        <v>6</v>
      </c>
      <c r="O158" s="44" t="b">
        <f t="shared" si="29"/>
        <v>1</v>
      </c>
      <c r="P158" s="44">
        <f>IF(AND(INDEX($F$2:$F$15,$A158),$G158,$H158,$I158,$J158,$K158,$O158),$M158*Validation_Lists!$I$3*Validation_Lists!$I$3+$L158*Validation_Lists!$I$3+$N158,Validation_Lists!$I$2)</f>
        <v>999999</v>
      </c>
    </row>
    <row r="159" spans="1:16" x14ac:dyDescent="0.2">
      <c r="A159" s="44">
        <v>3</v>
      </c>
      <c r="B159" s="44">
        <v>3</v>
      </c>
      <c r="C159" s="44">
        <v>2</v>
      </c>
      <c r="D159" s="44" t="s">
        <v>57</v>
      </c>
      <c r="E159" s="44">
        <v>12</v>
      </c>
      <c r="F159" s="44" t="str">
        <f>IF(Fixtures_Rosters!$C$38="","",Fixtures_Rosters!$C$38)</f>
        <v/>
      </c>
      <c r="G159" s="44" t="b">
        <f>AND(LEN($F159&amp;"")&gt;0,UPPER(INDEX(Fixtures_Rosters!$F$27:$F$40,$E159))="YES")</f>
        <v>0</v>
      </c>
      <c r="H159" s="44" t="b">
        <f>INDEX(Fixtures_Rosters!$L$27:$AA$40,$E159,INDEX($D$2:$D$15,$A159))="Available"</f>
        <v>1</v>
      </c>
      <c r="I159" s="44" t="b">
        <f>UPPER(INDEX(Fixtures_Rosters!$I$27:$I$40,$E159))="YES"</f>
        <v>1</v>
      </c>
      <c r="J159" s="44" t="b">
        <f>TRUE</f>
        <v>1</v>
      </c>
      <c r="K159" s="44" t="b">
        <f t="shared" si="27"/>
        <v>0</v>
      </c>
      <c r="L159" s="44">
        <f t="shared" si="24"/>
        <v>12</v>
      </c>
      <c r="M159" s="44">
        <f t="shared" si="28"/>
        <v>2</v>
      </c>
      <c r="N159" s="44">
        <f>MOD($E159-$A159-$C159+ROWS(Fixtures_Rosters!$C$27:$C$40)*2,ROWS(Fixtures_Rosters!$C$27:$C$40))</f>
        <v>7</v>
      </c>
      <c r="O159" s="44" t="b">
        <f t="shared" si="29"/>
        <v>1</v>
      </c>
      <c r="P159" s="44">
        <f>IF(AND(INDEX($F$2:$F$15,$A159),$G159,$H159,$I159,$J159,$K159,$O159),$M159*Validation_Lists!$I$3*Validation_Lists!$I$3+$L159*Validation_Lists!$I$3+$N159,Validation_Lists!$I$2)</f>
        <v>999999</v>
      </c>
    </row>
    <row r="160" spans="1:16" x14ac:dyDescent="0.2">
      <c r="A160" s="44">
        <v>3</v>
      </c>
      <c r="B160" s="44">
        <v>3</v>
      </c>
      <c r="C160" s="44">
        <v>2</v>
      </c>
      <c r="D160" s="44" t="s">
        <v>57</v>
      </c>
      <c r="E160" s="44">
        <v>13</v>
      </c>
      <c r="F160" s="44" t="str">
        <f>IF(Fixtures_Rosters!$C$39="","",Fixtures_Rosters!$C$39)</f>
        <v/>
      </c>
      <c r="G160" s="44" t="b">
        <f>AND(LEN($F160&amp;"")&gt;0,UPPER(INDEX(Fixtures_Rosters!$F$27:$F$40,$E160))="YES")</f>
        <v>0</v>
      </c>
      <c r="H160" s="44" t="b">
        <f>INDEX(Fixtures_Rosters!$L$27:$AA$40,$E160,INDEX($D$2:$D$15,$A160))="Available"</f>
        <v>1</v>
      </c>
      <c r="I160" s="44" t="b">
        <f>UPPER(INDEX(Fixtures_Rosters!$I$27:$I$40,$E160))="YES"</f>
        <v>1</v>
      </c>
      <c r="J160" s="44" t="b">
        <f>TRUE</f>
        <v>1</v>
      </c>
      <c r="K160" s="44" t="b">
        <f t="shared" si="27"/>
        <v>0</v>
      </c>
      <c r="L160" s="44">
        <f t="shared" si="24"/>
        <v>12</v>
      </c>
      <c r="M160" s="44">
        <f t="shared" si="28"/>
        <v>2</v>
      </c>
      <c r="N160" s="44">
        <f>MOD($E160-$A160-$C160+ROWS(Fixtures_Rosters!$C$27:$C$40)*2,ROWS(Fixtures_Rosters!$C$27:$C$40))</f>
        <v>8</v>
      </c>
      <c r="O160" s="44" t="b">
        <f t="shared" si="29"/>
        <v>1</v>
      </c>
      <c r="P160" s="44">
        <f>IF(AND(INDEX($F$2:$F$15,$A160),$G160,$H160,$I160,$J160,$K160,$O160),$M160*Validation_Lists!$I$3*Validation_Lists!$I$3+$L160*Validation_Lists!$I$3+$N160,Validation_Lists!$I$2)</f>
        <v>999999</v>
      </c>
    </row>
    <row r="161" spans="1:16" x14ac:dyDescent="0.2">
      <c r="A161" s="44">
        <v>3</v>
      </c>
      <c r="B161" s="44">
        <v>3</v>
      </c>
      <c r="C161" s="44">
        <v>2</v>
      </c>
      <c r="D161" s="44" t="s">
        <v>57</v>
      </c>
      <c r="E161" s="44">
        <v>14</v>
      </c>
      <c r="F161" s="44" t="str">
        <f>IF(Fixtures_Rosters!$C$40="","",Fixtures_Rosters!$C$40)</f>
        <v/>
      </c>
      <c r="G161" s="44" t="b">
        <f>AND(LEN($F161&amp;"")&gt;0,UPPER(INDEX(Fixtures_Rosters!$F$27:$F$40,$E161))="YES")</f>
        <v>0</v>
      </c>
      <c r="H161" s="44" t="b">
        <f>INDEX(Fixtures_Rosters!$L$27:$AA$40,$E161,INDEX($D$2:$D$15,$A161))="Available"</f>
        <v>1</v>
      </c>
      <c r="I161" s="44" t="b">
        <f>UPPER(INDEX(Fixtures_Rosters!$I$27:$I$40,$E161))="YES"</f>
        <v>1</v>
      </c>
      <c r="J161" s="44" t="b">
        <f>TRUE</f>
        <v>1</v>
      </c>
      <c r="K161" s="44" t="b">
        <f t="shared" si="27"/>
        <v>0</v>
      </c>
      <c r="L161" s="44">
        <f t="shared" si="24"/>
        <v>12</v>
      </c>
      <c r="M161" s="44">
        <f t="shared" si="28"/>
        <v>2</v>
      </c>
      <c r="N161" s="44">
        <f>MOD($E161-$A161-$C161+ROWS(Fixtures_Rosters!$C$27:$C$40)*2,ROWS(Fixtures_Rosters!$C$27:$C$40))</f>
        <v>9</v>
      </c>
      <c r="O161" s="44" t="b">
        <f t="shared" si="29"/>
        <v>1</v>
      </c>
      <c r="P161" s="44">
        <f>IF(AND(INDEX($F$2:$F$15,$A161),$G161,$H161,$I161,$J161,$K161,$O161),$M161*Validation_Lists!$I$3*Validation_Lists!$I$3+$L161*Validation_Lists!$I$3+$N161,Validation_Lists!$I$2)</f>
        <v>999999</v>
      </c>
    </row>
    <row r="162" spans="1:16" x14ac:dyDescent="0.2">
      <c r="A162" s="44">
        <v>3</v>
      </c>
      <c r="B162" s="44">
        <v>3</v>
      </c>
      <c r="C162" s="44">
        <v>3</v>
      </c>
      <c r="D162" s="44" t="s">
        <v>58</v>
      </c>
      <c r="E162" s="44">
        <v>1</v>
      </c>
      <c r="F162" s="44" t="str">
        <f>IF(Fixtures_Rosters!$C$27="","",Fixtures_Rosters!$C$27)</f>
        <v/>
      </c>
      <c r="G162" s="44" t="b">
        <f>AND(LEN($F162&amp;"")&gt;0,UPPER(INDEX(Fixtures_Rosters!$F$27:$F$40,$E162))="YES")</f>
        <v>0</v>
      </c>
      <c r="H162" s="44" t="b">
        <f>INDEX(Fixtures_Rosters!$L$27:$AA$40,$E162,INDEX($D$2:$D$15,$A162))="Available"</f>
        <v>1</v>
      </c>
      <c r="I162" s="44" t="b">
        <f>UPPER(INDEX(Fixtures_Rosters!$J$27:$J$40,$E162))="YES"</f>
        <v>1</v>
      </c>
      <c r="J162" s="44" t="b">
        <f>TRUE</f>
        <v>1</v>
      </c>
      <c r="K162" s="44" t="b">
        <f t="shared" ref="K162:K175" si="30">COUNTIF($J$4:$K$4,$F162)=0</f>
        <v>0</v>
      </c>
      <c r="L162" s="44">
        <f t="shared" si="24"/>
        <v>12</v>
      </c>
      <c r="M162" s="44">
        <f t="shared" ref="M162:M175" si="31">COUNTIF($L$2:$L$3,$F162)</f>
        <v>2</v>
      </c>
      <c r="N162" s="44">
        <f>MOD($E162-$A162-$C162+ROWS(Fixtures_Rosters!$C$27:$C$40)*2,ROWS(Fixtures_Rosters!$C$27:$C$40))</f>
        <v>9</v>
      </c>
      <c r="O162" s="44" t="b">
        <f t="shared" ref="O162:O175" si="32">OR($C$4&lt;&gt;$C$3+1,$F$3=FALSE,$F162&lt;&gt;$L$3)</f>
        <v>1</v>
      </c>
      <c r="P162" s="44">
        <f>IF(AND(INDEX($F$2:$F$15,$A162),$G162,$H162,$I162,$J162,$K162,$O162),$M162*Validation_Lists!$I$3*Validation_Lists!$I$3+$L162*Validation_Lists!$I$3+$N162,Validation_Lists!$I$2)</f>
        <v>999999</v>
      </c>
    </row>
    <row r="163" spans="1:16" x14ac:dyDescent="0.2">
      <c r="A163" s="44">
        <v>3</v>
      </c>
      <c r="B163" s="44">
        <v>3</v>
      </c>
      <c r="C163" s="44">
        <v>3</v>
      </c>
      <c r="D163" s="44" t="s">
        <v>58</v>
      </c>
      <c r="E163" s="44">
        <v>2</v>
      </c>
      <c r="F163" s="44" t="str">
        <f>IF(Fixtures_Rosters!$C$28="","",Fixtures_Rosters!$C$28)</f>
        <v/>
      </c>
      <c r="G163" s="44" t="b">
        <f>AND(LEN($F163&amp;"")&gt;0,UPPER(INDEX(Fixtures_Rosters!$F$27:$F$40,$E163))="YES")</f>
        <v>0</v>
      </c>
      <c r="H163" s="44" t="b">
        <f>INDEX(Fixtures_Rosters!$L$27:$AA$40,$E163,INDEX($D$2:$D$15,$A163))="Available"</f>
        <v>1</v>
      </c>
      <c r="I163" s="44" t="b">
        <f>UPPER(INDEX(Fixtures_Rosters!$J$27:$J$40,$E163))="YES"</f>
        <v>1</v>
      </c>
      <c r="J163" s="44" t="b">
        <f>TRUE</f>
        <v>1</v>
      </c>
      <c r="K163" s="44" t="b">
        <f t="shared" si="30"/>
        <v>0</v>
      </c>
      <c r="L163" s="44">
        <f t="shared" si="24"/>
        <v>12</v>
      </c>
      <c r="M163" s="44">
        <f t="shared" si="31"/>
        <v>2</v>
      </c>
      <c r="N163" s="44">
        <f>MOD($E163-$A163-$C163+ROWS(Fixtures_Rosters!$C$27:$C$40)*2,ROWS(Fixtures_Rosters!$C$27:$C$40))</f>
        <v>10</v>
      </c>
      <c r="O163" s="44" t="b">
        <f t="shared" si="32"/>
        <v>1</v>
      </c>
      <c r="P163" s="44">
        <f>IF(AND(INDEX($F$2:$F$15,$A163),$G163,$H163,$I163,$J163,$K163,$O163),$M163*Validation_Lists!$I$3*Validation_Lists!$I$3+$L163*Validation_Lists!$I$3+$N163,Validation_Lists!$I$2)</f>
        <v>999999</v>
      </c>
    </row>
    <row r="164" spans="1:16" x14ac:dyDescent="0.2">
      <c r="A164" s="44">
        <v>3</v>
      </c>
      <c r="B164" s="44">
        <v>3</v>
      </c>
      <c r="C164" s="44">
        <v>3</v>
      </c>
      <c r="D164" s="44" t="s">
        <v>58</v>
      </c>
      <c r="E164" s="44">
        <v>3</v>
      </c>
      <c r="F164" s="44" t="str">
        <f>IF(Fixtures_Rosters!$C$29="","",Fixtures_Rosters!$C$29)</f>
        <v/>
      </c>
      <c r="G164" s="44" t="b">
        <f>AND(LEN($F164&amp;"")&gt;0,UPPER(INDEX(Fixtures_Rosters!$F$27:$F$40,$E164))="YES")</f>
        <v>0</v>
      </c>
      <c r="H164" s="44" t="b">
        <f>INDEX(Fixtures_Rosters!$L$27:$AA$40,$E164,INDEX($D$2:$D$15,$A164))="Available"</f>
        <v>1</v>
      </c>
      <c r="I164" s="44" t="b">
        <f>UPPER(INDEX(Fixtures_Rosters!$J$27:$J$40,$E164))="YES"</f>
        <v>1</v>
      </c>
      <c r="J164" s="44" t="b">
        <f>TRUE</f>
        <v>1</v>
      </c>
      <c r="K164" s="44" t="b">
        <f t="shared" si="30"/>
        <v>0</v>
      </c>
      <c r="L164" s="44">
        <f t="shared" si="24"/>
        <v>12</v>
      </c>
      <c r="M164" s="44">
        <f t="shared" si="31"/>
        <v>2</v>
      </c>
      <c r="N164" s="44">
        <f>MOD($E164-$A164-$C164+ROWS(Fixtures_Rosters!$C$27:$C$40)*2,ROWS(Fixtures_Rosters!$C$27:$C$40))</f>
        <v>11</v>
      </c>
      <c r="O164" s="44" t="b">
        <f t="shared" si="32"/>
        <v>1</v>
      </c>
      <c r="P164" s="44">
        <f>IF(AND(INDEX($F$2:$F$15,$A164),$G164,$H164,$I164,$J164,$K164,$O164),$M164*Validation_Lists!$I$3*Validation_Lists!$I$3+$L164*Validation_Lists!$I$3+$N164,Validation_Lists!$I$2)</f>
        <v>999999</v>
      </c>
    </row>
    <row r="165" spans="1:16" x14ac:dyDescent="0.2">
      <c r="A165" s="44">
        <v>3</v>
      </c>
      <c r="B165" s="44">
        <v>3</v>
      </c>
      <c r="C165" s="44">
        <v>3</v>
      </c>
      <c r="D165" s="44" t="s">
        <v>58</v>
      </c>
      <c r="E165" s="44">
        <v>4</v>
      </c>
      <c r="F165" s="44" t="str">
        <f>IF(Fixtures_Rosters!$C$30="","",Fixtures_Rosters!$C$30)</f>
        <v/>
      </c>
      <c r="G165" s="44" t="b">
        <f>AND(LEN($F165&amp;"")&gt;0,UPPER(INDEX(Fixtures_Rosters!$F$27:$F$40,$E165))="YES")</f>
        <v>0</v>
      </c>
      <c r="H165" s="44" t="b">
        <f>INDEX(Fixtures_Rosters!$L$27:$AA$40,$E165,INDEX($D$2:$D$15,$A165))="Available"</f>
        <v>1</v>
      </c>
      <c r="I165" s="44" t="b">
        <f>UPPER(INDEX(Fixtures_Rosters!$J$27:$J$40,$E165))="YES"</f>
        <v>1</v>
      </c>
      <c r="J165" s="44" t="b">
        <f>TRUE</f>
        <v>1</v>
      </c>
      <c r="K165" s="44" t="b">
        <f t="shared" si="30"/>
        <v>0</v>
      </c>
      <c r="L165" s="44">
        <f t="shared" si="24"/>
        <v>12</v>
      </c>
      <c r="M165" s="44">
        <f t="shared" si="31"/>
        <v>2</v>
      </c>
      <c r="N165" s="44">
        <f>MOD($E165-$A165-$C165+ROWS(Fixtures_Rosters!$C$27:$C$40)*2,ROWS(Fixtures_Rosters!$C$27:$C$40))</f>
        <v>12</v>
      </c>
      <c r="O165" s="44" t="b">
        <f t="shared" si="32"/>
        <v>1</v>
      </c>
      <c r="P165" s="44">
        <f>IF(AND(INDEX($F$2:$F$15,$A165),$G165,$H165,$I165,$J165,$K165,$O165),$M165*Validation_Lists!$I$3*Validation_Lists!$I$3+$L165*Validation_Lists!$I$3+$N165,Validation_Lists!$I$2)</f>
        <v>999999</v>
      </c>
    </row>
    <row r="166" spans="1:16" x14ac:dyDescent="0.2">
      <c r="A166" s="44">
        <v>3</v>
      </c>
      <c r="B166" s="44">
        <v>3</v>
      </c>
      <c r="C166" s="44">
        <v>3</v>
      </c>
      <c r="D166" s="44" t="s">
        <v>58</v>
      </c>
      <c r="E166" s="44">
        <v>5</v>
      </c>
      <c r="F166" s="44" t="str">
        <f>IF(Fixtures_Rosters!$C$31="","",Fixtures_Rosters!$C$31)</f>
        <v/>
      </c>
      <c r="G166" s="44" t="b">
        <f>AND(LEN($F166&amp;"")&gt;0,UPPER(INDEX(Fixtures_Rosters!$F$27:$F$40,$E166))="YES")</f>
        <v>0</v>
      </c>
      <c r="H166" s="44" t="b">
        <f>INDEX(Fixtures_Rosters!$L$27:$AA$40,$E166,INDEX($D$2:$D$15,$A166))="Available"</f>
        <v>1</v>
      </c>
      <c r="I166" s="44" t="b">
        <f>UPPER(INDEX(Fixtures_Rosters!$J$27:$J$40,$E166))="YES"</f>
        <v>1</v>
      </c>
      <c r="J166" s="44" t="b">
        <f>TRUE</f>
        <v>1</v>
      </c>
      <c r="K166" s="44" t="b">
        <f t="shared" si="30"/>
        <v>0</v>
      </c>
      <c r="L166" s="44">
        <f t="shared" ref="L166:L189" si="33">COUNTIF($H$2:$M$3,$F166)</f>
        <v>12</v>
      </c>
      <c r="M166" s="44">
        <f t="shared" si="31"/>
        <v>2</v>
      </c>
      <c r="N166" s="44">
        <f>MOD($E166-$A166-$C166+ROWS(Fixtures_Rosters!$C$27:$C$40)*2,ROWS(Fixtures_Rosters!$C$27:$C$40))</f>
        <v>13</v>
      </c>
      <c r="O166" s="44" t="b">
        <f t="shared" si="32"/>
        <v>1</v>
      </c>
      <c r="P166" s="44">
        <f>IF(AND(INDEX($F$2:$F$15,$A166),$G166,$H166,$I166,$J166,$K166,$O166),$M166*Validation_Lists!$I$3*Validation_Lists!$I$3+$L166*Validation_Lists!$I$3+$N166,Validation_Lists!$I$2)</f>
        <v>999999</v>
      </c>
    </row>
    <row r="167" spans="1:16" x14ac:dyDescent="0.2">
      <c r="A167" s="44">
        <v>3</v>
      </c>
      <c r="B167" s="44">
        <v>3</v>
      </c>
      <c r="C167" s="44">
        <v>3</v>
      </c>
      <c r="D167" s="44" t="s">
        <v>58</v>
      </c>
      <c r="E167" s="44">
        <v>6</v>
      </c>
      <c r="F167" s="44" t="str">
        <f>IF(Fixtures_Rosters!$C$32="","",Fixtures_Rosters!$C$32)</f>
        <v/>
      </c>
      <c r="G167" s="44" t="b">
        <f>AND(LEN($F167&amp;"")&gt;0,UPPER(INDEX(Fixtures_Rosters!$F$27:$F$40,$E167))="YES")</f>
        <v>0</v>
      </c>
      <c r="H167" s="44" t="b">
        <f>INDEX(Fixtures_Rosters!$L$27:$AA$40,$E167,INDEX($D$2:$D$15,$A167))="Available"</f>
        <v>1</v>
      </c>
      <c r="I167" s="44" t="b">
        <f>UPPER(INDEX(Fixtures_Rosters!$J$27:$J$40,$E167))="YES"</f>
        <v>1</v>
      </c>
      <c r="J167" s="44" t="b">
        <f>TRUE</f>
        <v>1</v>
      </c>
      <c r="K167" s="44" t="b">
        <f t="shared" si="30"/>
        <v>0</v>
      </c>
      <c r="L167" s="44">
        <f t="shared" si="33"/>
        <v>12</v>
      </c>
      <c r="M167" s="44">
        <f t="shared" si="31"/>
        <v>2</v>
      </c>
      <c r="N167" s="44">
        <f>MOD($E167-$A167-$C167+ROWS(Fixtures_Rosters!$C$27:$C$40)*2,ROWS(Fixtures_Rosters!$C$27:$C$40))</f>
        <v>0</v>
      </c>
      <c r="O167" s="44" t="b">
        <f t="shared" si="32"/>
        <v>1</v>
      </c>
      <c r="P167" s="44">
        <f>IF(AND(INDEX($F$2:$F$15,$A167),$G167,$H167,$I167,$J167,$K167,$O167),$M167*Validation_Lists!$I$3*Validation_Lists!$I$3+$L167*Validation_Lists!$I$3+$N167,Validation_Lists!$I$2)</f>
        <v>999999</v>
      </c>
    </row>
    <row r="168" spans="1:16" x14ac:dyDescent="0.2">
      <c r="A168" s="44">
        <v>3</v>
      </c>
      <c r="B168" s="44">
        <v>3</v>
      </c>
      <c r="C168" s="44">
        <v>3</v>
      </c>
      <c r="D168" s="44" t="s">
        <v>58</v>
      </c>
      <c r="E168" s="44">
        <v>7</v>
      </c>
      <c r="F168" s="44" t="str">
        <f>IF(Fixtures_Rosters!$C$33="","",Fixtures_Rosters!$C$33)</f>
        <v/>
      </c>
      <c r="G168" s="44" t="b">
        <f>AND(LEN($F168&amp;"")&gt;0,UPPER(INDEX(Fixtures_Rosters!$F$27:$F$40,$E168))="YES")</f>
        <v>0</v>
      </c>
      <c r="H168" s="44" t="b">
        <f>INDEX(Fixtures_Rosters!$L$27:$AA$40,$E168,INDEX($D$2:$D$15,$A168))="Available"</f>
        <v>1</v>
      </c>
      <c r="I168" s="44" t="b">
        <f>UPPER(INDEX(Fixtures_Rosters!$J$27:$J$40,$E168))="YES"</f>
        <v>1</v>
      </c>
      <c r="J168" s="44" t="b">
        <f>TRUE</f>
        <v>1</v>
      </c>
      <c r="K168" s="44" t="b">
        <f t="shared" si="30"/>
        <v>0</v>
      </c>
      <c r="L168" s="44">
        <f t="shared" si="33"/>
        <v>12</v>
      </c>
      <c r="M168" s="44">
        <f t="shared" si="31"/>
        <v>2</v>
      </c>
      <c r="N168" s="44">
        <f>MOD($E168-$A168-$C168+ROWS(Fixtures_Rosters!$C$27:$C$40)*2,ROWS(Fixtures_Rosters!$C$27:$C$40))</f>
        <v>1</v>
      </c>
      <c r="O168" s="44" t="b">
        <f t="shared" si="32"/>
        <v>1</v>
      </c>
      <c r="P168" s="44">
        <f>IF(AND(INDEX($F$2:$F$15,$A168),$G168,$H168,$I168,$J168,$K168,$O168),$M168*Validation_Lists!$I$3*Validation_Lists!$I$3+$L168*Validation_Lists!$I$3+$N168,Validation_Lists!$I$2)</f>
        <v>999999</v>
      </c>
    </row>
    <row r="169" spans="1:16" x14ac:dyDescent="0.2">
      <c r="A169" s="44">
        <v>3</v>
      </c>
      <c r="B169" s="44">
        <v>3</v>
      </c>
      <c r="C169" s="44">
        <v>3</v>
      </c>
      <c r="D169" s="44" t="s">
        <v>58</v>
      </c>
      <c r="E169" s="44">
        <v>8</v>
      </c>
      <c r="F169" s="44" t="str">
        <f>IF(Fixtures_Rosters!$C$34="","",Fixtures_Rosters!$C$34)</f>
        <v/>
      </c>
      <c r="G169" s="44" t="b">
        <f>AND(LEN($F169&amp;"")&gt;0,UPPER(INDEX(Fixtures_Rosters!$F$27:$F$40,$E169))="YES")</f>
        <v>0</v>
      </c>
      <c r="H169" s="44" t="b">
        <f>INDEX(Fixtures_Rosters!$L$27:$AA$40,$E169,INDEX($D$2:$D$15,$A169))="Available"</f>
        <v>1</v>
      </c>
      <c r="I169" s="44" t="b">
        <f>UPPER(INDEX(Fixtures_Rosters!$J$27:$J$40,$E169))="YES"</f>
        <v>1</v>
      </c>
      <c r="J169" s="44" t="b">
        <f>TRUE</f>
        <v>1</v>
      </c>
      <c r="K169" s="44" t="b">
        <f t="shared" si="30"/>
        <v>0</v>
      </c>
      <c r="L169" s="44">
        <f t="shared" si="33"/>
        <v>12</v>
      </c>
      <c r="M169" s="44">
        <f t="shared" si="31"/>
        <v>2</v>
      </c>
      <c r="N169" s="44">
        <f>MOD($E169-$A169-$C169+ROWS(Fixtures_Rosters!$C$27:$C$40)*2,ROWS(Fixtures_Rosters!$C$27:$C$40))</f>
        <v>2</v>
      </c>
      <c r="O169" s="44" t="b">
        <f t="shared" si="32"/>
        <v>1</v>
      </c>
      <c r="P169" s="44">
        <f>IF(AND(INDEX($F$2:$F$15,$A169),$G169,$H169,$I169,$J169,$K169,$O169),$M169*Validation_Lists!$I$3*Validation_Lists!$I$3+$L169*Validation_Lists!$I$3+$N169,Validation_Lists!$I$2)</f>
        <v>999999</v>
      </c>
    </row>
    <row r="170" spans="1:16" x14ac:dyDescent="0.2">
      <c r="A170" s="44">
        <v>3</v>
      </c>
      <c r="B170" s="44">
        <v>3</v>
      </c>
      <c r="C170" s="44">
        <v>3</v>
      </c>
      <c r="D170" s="44" t="s">
        <v>58</v>
      </c>
      <c r="E170" s="44">
        <v>9</v>
      </c>
      <c r="F170" s="44" t="str">
        <f>IF(Fixtures_Rosters!$C$35="","",Fixtures_Rosters!$C$35)</f>
        <v/>
      </c>
      <c r="G170" s="44" t="b">
        <f>AND(LEN($F170&amp;"")&gt;0,UPPER(INDEX(Fixtures_Rosters!$F$27:$F$40,$E170))="YES")</f>
        <v>0</v>
      </c>
      <c r="H170" s="44" t="b">
        <f>INDEX(Fixtures_Rosters!$L$27:$AA$40,$E170,INDEX($D$2:$D$15,$A170))="Available"</f>
        <v>1</v>
      </c>
      <c r="I170" s="44" t="b">
        <f>UPPER(INDEX(Fixtures_Rosters!$J$27:$J$40,$E170))="YES"</f>
        <v>1</v>
      </c>
      <c r="J170" s="44" t="b">
        <f>TRUE</f>
        <v>1</v>
      </c>
      <c r="K170" s="44" t="b">
        <f t="shared" si="30"/>
        <v>0</v>
      </c>
      <c r="L170" s="44">
        <f t="shared" si="33"/>
        <v>12</v>
      </c>
      <c r="M170" s="44">
        <f t="shared" si="31"/>
        <v>2</v>
      </c>
      <c r="N170" s="44">
        <f>MOD($E170-$A170-$C170+ROWS(Fixtures_Rosters!$C$27:$C$40)*2,ROWS(Fixtures_Rosters!$C$27:$C$40))</f>
        <v>3</v>
      </c>
      <c r="O170" s="44" t="b">
        <f t="shared" si="32"/>
        <v>1</v>
      </c>
      <c r="P170" s="44">
        <f>IF(AND(INDEX($F$2:$F$15,$A170),$G170,$H170,$I170,$J170,$K170,$O170),$M170*Validation_Lists!$I$3*Validation_Lists!$I$3+$L170*Validation_Lists!$I$3+$N170,Validation_Lists!$I$2)</f>
        <v>999999</v>
      </c>
    </row>
    <row r="171" spans="1:16" x14ac:dyDescent="0.2">
      <c r="A171" s="44">
        <v>3</v>
      </c>
      <c r="B171" s="44">
        <v>3</v>
      </c>
      <c r="C171" s="44">
        <v>3</v>
      </c>
      <c r="D171" s="44" t="s">
        <v>58</v>
      </c>
      <c r="E171" s="44">
        <v>10</v>
      </c>
      <c r="F171" s="44" t="str">
        <f>IF(Fixtures_Rosters!$C$36="","",Fixtures_Rosters!$C$36)</f>
        <v/>
      </c>
      <c r="G171" s="44" t="b">
        <f>AND(LEN($F171&amp;"")&gt;0,UPPER(INDEX(Fixtures_Rosters!$F$27:$F$40,$E171))="YES")</f>
        <v>0</v>
      </c>
      <c r="H171" s="44" t="b">
        <f>INDEX(Fixtures_Rosters!$L$27:$AA$40,$E171,INDEX($D$2:$D$15,$A171))="Available"</f>
        <v>1</v>
      </c>
      <c r="I171" s="44" t="b">
        <f>UPPER(INDEX(Fixtures_Rosters!$J$27:$J$40,$E171))="YES"</f>
        <v>1</v>
      </c>
      <c r="J171" s="44" t="b">
        <f>TRUE</f>
        <v>1</v>
      </c>
      <c r="K171" s="44" t="b">
        <f t="shared" si="30"/>
        <v>0</v>
      </c>
      <c r="L171" s="44">
        <f t="shared" si="33"/>
        <v>12</v>
      </c>
      <c r="M171" s="44">
        <f t="shared" si="31"/>
        <v>2</v>
      </c>
      <c r="N171" s="44">
        <f>MOD($E171-$A171-$C171+ROWS(Fixtures_Rosters!$C$27:$C$40)*2,ROWS(Fixtures_Rosters!$C$27:$C$40))</f>
        <v>4</v>
      </c>
      <c r="O171" s="44" t="b">
        <f t="shared" si="32"/>
        <v>1</v>
      </c>
      <c r="P171" s="44">
        <f>IF(AND(INDEX($F$2:$F$15,$A171),$G171,$H171,$I171,$J171,$K171,$O171),$M171*Validation_Lists!$I$3*Validation_Lists!$I$3+$L171*Validation_Lists!$I$3+$N171,Validation_Lists!$I$2)</f>
        <v>999999</v>
      </c>
    </row>
    <row r="172" spans="1:16" x14ac:dyDescent="0.2">
      <c r="A172" s="44">
        <v>3</v>
      </c>
      <c r="B172" s="44">
        <v>3</v>
      </c>
      <c r="C172" s="44">
        <v>3</v>
      </c>
      <c r="D172" s="44" t="s">
        <v>58</v>
      </c>
      <c r="E172" s="44">
        <v>11</v>
      </c>
      <c r="F172" s="44" t="str">
        <f>IF(Fixtures_Rosters!$C$37="","",Fixtures_Rosters!$C$37)</f>
        <v/>
      </c>
      <c r="G172" s="44" t="b">
        <f>AND(LEN($F172&amp;"")&gt;0,UPPER(INDEX(Fixtures_Rosters!$F$27:$F$40,$E172))="YES")</f>
        <v>0</v>
      </c>
      <c r="H172" s="44" t="b">
        <f>INDEX(Fixtures_Rosters!$L$27:$AA$40,$E172,INDEX($D$2:$D$15,$A172))="Available"</f>
        <v>1</v>
      </c>
      <c r="I172" s="44" t="b">
        <f>UPPER(INDEX(Fixtures_Rosters!$J$27:$J$40,$E172))="YES"</f>
        <v>1</v>
      </c>
      <c r="J172" s="44" t="b">
        <f>TRUE</f>
        <v>1</v>
      </c>
      <c r="K172" s="44" t="b">
        <f t="shared" si="30"/>
        <v>0</v>
      </c>
      <c r="L172" s="44">
        <f t="shared" si="33"/>
        <v>12</v>
      </c>
      <c r="M172" s="44">
        <f t="shared" si="31"/>
        <v>2</v>
      </c>
      <c r="N172" s="44">
        <f>MOD($E172-$A172-$C172+ROWS(Fixtures_Rosters!$C$27:$C$40)*2,ROWS(Fixtures_Rosters!$C$27:$C$40))</f>
        <v>5</v>
      </c>
      <c r="O172" s="44" t="b">
        <f t="shared" si="32"/>
        <v>1</v>
      </c>
      <c r="P172" s="44">
        <f>IF(AND(INDEX($F$2:$F$15,$A172),$G172,$H172,$I172,$J172,$K172,$O172),$M172*Validation_Lists!$I$3*Validation_Lists!$I$3+$L172*Validation_Lists!$I$3+$N172,Validation_Lists!$I$2)</f>
        <v>999999</v>
      </c>
    </row>
    <row r="173" spans="1:16" x14ac:dyDescent="0.2">
      <c r="A173" s="44">
        <v>3</v>
      </c>
      <c r="B173" s="44">
        <v>3</v>
      </c>
      <c r="C173" s="44">
        <v>3</v>
      </c>
      <c r="D173" s="44" t="s">
        <v>58</v>
      </c>
      <c r="E173" s="44">
        <v>12</v>
      </c>
      <c r="F173" s="44" t="str">
        <f>IF(Fixtures_Rosters!$C$38="","",Fixtures_Rosters!$C$38)</f>
        <v/>
      </c>
      <c r="G173" s="44" t="b">
        <f>AND(LEN($F173&amp;"")&gt;0,UPPER(INDEX(Fixtures_Rosters!$F$27:$F$40,$E173))="YES")</f>
        <v>0</v>
      </c>
      <c r="H173" s="44" t="b">
        <f>INDEX(Fixtures_Rosters!$L$27:$AA$40,$E173,INDEX($D$2:$D$15,$A173))="Available"</f>
        <v>1</v>
      </c>
      <c r="I173" s="44" t="b">
        <f>UPPER(INDEX(Fixtures_Rosters!$J$27:$J$40,$E173))="YES"</f>
        <v>1</v>
      </c>
      <c r="J173" s="44" t="b">
        <f>TRUE</f>
        <v>1</v>
      </c>
      <c r="K173" s="44" t="b">
        <f t="shared" si="30"/>
        <v>0</v>
      </c>
      <c r="L173" s="44">
        <f t="shared" si="33"/>
        <v>12</v>
      </c>
      <c r="M173" s="44">
        <f t="shared" si="31"/>
        <v>2</v>
      </c>
      <c r="N173" s="44">
        <f>MOD($E173-$A173-$C173+ROWS(Fixtures_Rosters!$C$27:$C$40)*2,ROWS(Fixtures_Rosters!$C$27:$C$40))</f>
        <v>6</v>
      </c>
      <c r="O173" s="44" t="b">
        <f t="shared" si="32"/>
        <v>1</v>
      </c>
      <c r="P173" s="44">
        <f>IF(AND(INDEX($F$2:$F$15,$A173),$G173,$H173,$I173,$J173,$K173,$O173),$M173*Validation_Lists!$I$3*Validation_Lists!$I$3+$L173*Validation_Lists!$I$3+$N173,Validation_Lists!$I$2)</f>
        <v>999999</v>
      </c>
    </row>
    <row r="174" spans="1:16" x14ac:dyDescent="0.2">
      <c r="A174" s="44">
        <v>3</v>
      </c>
      <c r="B174" s="44">
        <v>3</v>
      </c>
      <c r="C174" s="44">
        <v>3</v>
      </c>
      <c r="D174" s="44" t="s">
        <v>58</v>
      </c>
      <c r="E174" s="44">
        <v>13</v>
      </c>
      <c r="F174" s="44" t="str">
        <f>IF(Fixtures_Rosters!$C$39="","",Fixtures_Rosters!$C$39)</f>
        <v/>
      </c>
      <c r="G174" s="44" t="b">
        <f>AND(LEN($F174&amp;"")&gt;0,UPPER(INDEX(Fixtures_Rosters!$F$27:$F$40,$E174))="YES")</f>
        <v>0</v>
      </c>
      <c r="H174" s="44" t="b">
        <f>INDEX(Fixtures_Rosters!$L$27:$AA$40,$E174,INDEX($D$2:$D$15,$A174))="Available"</f>
        <v>1</v>
      </c>
      <c r="I174" s="44" t="b">
        <f>UPPER(INDEX(Fixtures_Rosters!$J$27:$J$40,$E174))="YES"</f>
        <v>1</v>
      </c>
      <c r="J174" s="44" t="b">
        <f>TRUE</f>
        <v>1</v>
      </c>
      <c r="K174" s="44" t="b">
        <f t="shared" si="30"/>
        <v>0</v>
      </c>
      <c r="L174" s="44">
        <f t="shared" si="33"/>
        <v>12</v>
      </c>
      <c r="M174" s="44">
        <f t="shared" si="31"/>
        <v>2</v>
      </c>
      <c r="N174" s="44">
        <f>MOD($E174-$A174-$C174+ROWS(Fixtures_Rosters!$C$27:$C$40)*2,ROWS(Fixtures_Rosters!$C$27:$C$40))</f>
        <v>7</v>
      </c>
      <c r="O174" s="44" t="b">
        <f t="shared" si="32"/>
        <v>1</v>
      </c>
      <c r="P174" s="44">
        <f>IF(AND(INDEX($F$2:$F$15,$A174),$G174,$H174,$I174,$J174,$K174,$O174),$M174*Validation_Lists!$I$3*Validation_Lists!$I$3+$L174*Validation_Lists!$I$3+$N174,Validation_Lists!$I$2)</f>
        <v>999999</v>
      </c>
    </row>
    <row r="175" spans="1:16" x14ac:dyDescent="0.2">
      <c r="A175" s="44">
        <v>3</v>
      </c>
      <c r="B175" s="44">
        <v>3</v>
      </c>
      <c r="C175" s="44">
        <v>3</v>
      </c>
      <c r="D175" s="44" t="s">
        <v>58</v>
      </c>
      <c r="E175" s="44">
        <v>14</v>
      </c>
      <c r="F175" s="44" t="str">
        <f>IF(Fixtures_Rosters!$C$40="","",Fixtures_Rosters!$C$40)</f>
        <v/>
      </c>
      <c r="G175" s="44" t="b">
        <f>AND(LEN($F175&amp;"")&gt;0,UPPER(INDEX(Fixtures_Rosters!$F$27:$F$40,$E175))="YES")</f>
        <v>0</v>
      </c>
      <c r="H175" s="44" t="b">
        <f>INDEX(Fixtures_Rosters!$L$27:$AA$40,$E175,INDEX($D$2:$D$15,$A175))="Available"</f>
        <v>1</v>
      </c>
      <c r="I175" s="44" t="b">
        <f>UPPER(INDEX(Fixtures_Rosters!$J$27:$J$40,$E175))="YES"</f>
        <v>1</v>
      </c>
      <c r="J175" s="44" t="b">
        <f>TRUE</f>
        <v>1</v>
      </c>
      <c r="K175" s="44" t="b">
        <f t="shared" si="30"/>
        <v>0</v>
      </c>
      <c r="L175" s="44">
        <f t="shared" si="33"/>
        <v>12</v>
      </c>
      <c r="M175" s="44">
        <f t="shared" si="31"/>
        <v>2</v>
      </c>
      <c r="N175" s="44">
        <f>MOD($E175-$A175-$C175+ROWS(Fixtures_Rosters!$C$27:$C$40)*2,ROWS(Fixtures_Rosters!$C$27:$C$40))</f>
        <v>8</v>
      </c>
      <c r="O175" s="44" t="b">
        <f t="shared" si="32"/>
        <v>1</v>
      </c>
      <c r="P175" s="44">
        <f>IF(AND(INDEX($F$2:$F$15,$A175),$G175,$H175,$I175,$J175,$K175,$O175),$M175*Validation_Lists!$I$3*Validation_Lists!$I$3+$L175*Validation_Lists!$I$3+$N175,Validation_Lists!$I$2)</f>
        <v>999999</v>
      </c>
    </row>
    <row r="176" spans="1:16" x14ac:dyDescent="0.2">
      <c r="A176" s="44">
        <v>3</v>
      </c>
      <c r="B176" s="44">
        <v>3</v>
      </c>
      <c r="C176" s="44">
        <v>4</v>
      </c>
      <c r="D176" s="44" t="s">
        <v>59</v>
      </c>
      <c r="E176" s="44">
        <v>1</v>
      </c>
      <c r="F176" s="44" t="str">
        <f>IF(Fixtures_Rosters!$C$27="","",Fixtures_Rosters!$C$27)</f>
        <v/>
      </c>
      <c r="G176" s="44" t="b">
        <f>AND(LEN($F176&amp;"")&gt;0,UPPER(INDEX(Fixtures_Rosters!$F$27:$F$40,$E176))="YES")</f>
        <v>0</v>
      </c>
      <c r="H176" s="44" t="b">
        <f>INDEX(Fixtures_Rosters!$L$27:$AA$40,$E176,INDEX($D$2:$D$15,$A176))="Available"</f>
        <v>1</v>
      </c>
      <c r="I176" s="44" t="b">
        <f>AND(UPPER(INDEX($E$2:$E$15,$A176))="HOME",UPPER(INDEX(Fixtures_Rosters!$K$27:$K$40,$E176))="YES")</f>
        <v>0</v>
      </c>
      <c r="J176" s="44" t="b">
        <f>TRUE</f>
        <v>1</v>
      </c>
      <c r="K176" s="44" t="b">
        <f t="shared" ref="K176:K189" si="34">COUNTIF($J$4:$L$4,$F176)=0</f>
        <v>0</v>
      </c>
      <c r="L176" s="44">
        <f t="shared" si="33"/>
        <v>12</v>
      </c>
      <c r="M176" s="44">
        <f t="shared" ref="M176:M189" si="35">COUNTIF($M$2:$M$3,$F176)</f>
        <v>2</v>
      </c>
      <c r="N176" s="44">
        <f>MOD($E176-$A176-$C176+ROWS(Fixtures_Rosters!$C$27:$C$40)*2,ROWS(Fixtures_Rosters!$C$27:$C$40))</f>
        <v>8</v>
      </c>
      <c r="O176" s="44" t="b">
        <f t="shared" ref="O176:O189" si="36">OR($C$4&lt;&gt;$C$3+1,$F$3=FALSE,$F176&lt;&gt;$M$3)</f>
        <v>1</v>
      </c>
      <c r="P176" s="44">
        <f>IF(AND(INDEX($F$2:$F$15,$A176),$G176,$H176,$I176,$J176,$K176,$O176),$M176*Validation_Lists!$I$3*Validation_Lists!$I$3+$L176*Validation_Lists!$I$3+$N176,Validation_Lists!$I$2)</f>
        <v>999999</v>
      </c>
    </row>
    <row r="177" spans="1:16" x14ac:dyDescent="0.2">
      <c r="A177" s="44">
        <v>3</v>
      </c>
      <c r="B177" s="44">
        <v>3</v>
      </c>
      <c r="C177" s="44">
        <v>4</v>
      </c>
      <c r="D177" s="44" t="s">
        <v>59</v>
      </c>
      <c r="E177" s="44">
        <v>2</v>
      </c>
      <c r="F177" s="44" t="str">
        <f>IF(Fixtures_Rosters!$C$28="","",Fixtures_Rosters!$C$28)</f>
        <v/>
      </c>
      <c r="G177" s="44" t="b">
        <f>AND(LEN($F177&amp;"")&gt;0,UPPER(INDEX(Fixtures_Rosters!$F$27:$F$40,$E177))="YES")</f>
        <v>0</v>
      </c>
      <c r="H177" s="44" t="b">
        <f>INDEX(Fixtures_Rosters!$L$27:$AA$40,$E177,INDEX($D$2:$D$15,$A177))="Available"</f>
        <v>1</v>
      </c>
      <c r="I177" s="44" t="b">
        <f>AND(UPPER(INDEX($E$2:$E$15,$A177))="HOME",UPPER(INDEX(Fixtures_Rosters!$K$27:$K$40,$E177))="YES")</f>
        <v>0</v>
      </c>
      <c r="J177" s="44" t="b">
        <f>TRUE</f>
        <v>1</v>
      </c>
      <c r="K177" s="44" t="b">
        <f t="shared" si="34"/>
        <v>0</v>
      </c>
      <c r="L177" s="44">
        <f t="shared" si="33"/>
        <v>12</v>
      </c>
      <c r="M177" s="44">
        <f t="shared" si="35"/>
        <v>2</v>
      </c>
      <c r="N177" s="44">
        <f>MOD($E177-$A177-$C177+ROWS(Fixtures_Rosters!$C$27:$C$40)*2,ROWS(Fixtures_Rosters!$C$27:$C$40))</f>
        <v>9</v>
      </c>
      <c r="O177" s="44" t="b">
        <f t="shared" si="36"/>
        <v>1</v>
      </c>
      <c r="P177" s="44">
        <f>IF(AND(INDEX($F$2:$F$15,$A177),$G177,$H177,$I177,$J177,$K177,$O177),$M177*Validation_Lists!$I$3*Validation_Lists!$I$3+$L177*Validation_Lists!$I$3+$N177,Validation_Lists!$I$2)</f>
        <v>999999</v>
      </c>
    </row>
    <row r="178" spans="1:16" x14ac:dyDescent="0.2">
      <c r="A178" s="44">
        <v>3</v>
      </c>
      <c r="B178" s="44">
        <v>3</v>
      </c>
      <c r="C178" s="44">
        <v>4</v>
      </c>
      <c r="D178" s="44" t="s">
        <v>59</v>
      </c>
      <c r="E178" s="44">
        <v>3</v>
      </c>
      <c r="F178" s="44" t="str">
        <f>IF(Fixtures_Rosters!$C$29="","",Fixtures_Rosters!$C$29)</f>
        <v/>
      </c>
      <c r="G178" s="44" t="b">
        <f>AND(LEN($F178&amp;"")&gt;0,UPPER(INDEX(Fixtures_Rosters!$F$27:$F$40,$E178))="YES")</f>
        <v>0</v>
      </c>
      <c r="H178" s="44" t="b">
        <f>INDEX(Fixtures_Rosters!$L$27:$AA$40,$E178,INDEX($D$2:$D$15,$A178))="Available"</f>
        <v>1</v>
      </c>
      <c r="I178" s="44" t="b">
        <f>AND(UPPER(INDEX($E$2:$E$15,$A178))="HOME",UPPER(INDEX(Fixtures_Rosters!$K$27:$K$40,$E178))="YES")</f>
        <v>0</v>
      </c>
      <c r="J178" s="44" t="b">
        <f>TRUE</f>
        <v>1</v>
      </c>
      <c r="K178" s="44" t="b">
        <f t="shared" si="34"/>
        <v>0</v>
      </c>
      <c r="L178" s="44">
        <f t="shared" si="33"/>
        <v>12</v>
      </c>
      <c r="M178" s="44">
        <f t="shared" si="35"/>
        <v>2</v>
      </c>
      <c r="N178" s="44">
        <f>MOD($E178-$A178-$C178+ROWS(Fixtures_Rosters!$C$27:$C$40)*2,ROWS(Fixtures_Rosters!$C$27:$C$40))</f>
        <v>10</v>
      </c>
      <c r="O178" s="44" t="b">
        <f t="shared" si="36"/>
        <v>1</v>
      </c>
      <c r="P178" s="44">
        <f>IF(AND(INDEX($F$2:$F$15,$A178),$G178,$H178,$I178,$J178,$K178,$O178),$M178*Validation_Lists!$I$3*Validation_Lists!$I$3+$L178*Validation_Lists!$I$3+$N178,Validation_Lists!$I$2)</f>
        <v>999999</v>
      </c>
    </row>
    <row r="179" spans="1:16" x14ac:dyDescent="0.2">
      <c r="A179" s="44">
        <v>3</v>
      </c>
      <c r="B179" s="44">
        <v>3</v>
      </c>
      <c r="C179" s="44">
        <v>4</v>
      </c>
      <c r="D179" s="44" t="s">
        <v>59</v>
      </c>
      <c r="E179" s="44">
        <v>4</v>
      </c>
      <c r="F179" s="44" t="str">
        <f>IF(Fixtures_Rosters!$C$30="","",Fixtures_Rosters!$C$30)</f>
        <v/>
      </c>
      <c r="G179" s="44" t="b">
        <f>AND(LEN($F179&amp;"")&gt;0,UPPER(INDEX(Fixtures_Rosters!$F$27:$F$40,$E179))="YES")</f>
        <v>0</v>
      </c>
      <c r="H179" s="44" t="b">
        <f>INDEX(Fixtures_Rosters!$L$27:$AA$40,$E179,INDEX($D$2:$D$15,$A179))="Available"</f>
        <v>1</v>
      </c>
      <c r="I179" s="44" t="b">
        <f>AND(UPPER(INDEX($E$2:$E$15,$A179))="HOME",UPPER(INDEX(Fixtures_Rosters!$K$27:$K$40,$E179))="YES")</f>
        <v>0</v>
      </c>
      <c r="J179" s="44" t="b">
        <f>TRUE</f>
        <v>1</v>
      </c>
      <c r="K179" s="44" t="b">
        <f t="shared" si="34"/>
        <v>0</v>
      </c>
      <c r="L179" s="44">
        <f t="shared" si="33"/>
        <v>12</v>
      </c>
      <c r="M179" s="44">
        <f t="shared" si="35"/>
        <v>2</v>
      </c>
      <c r="N179" s="44">
        <f>MOD($E179-$A179-$C179+ROWS(Fixtures_Rosters!$C$27:$C$40)*2,ROWS(Fixtures_Rosters!$C$27:$C$40))</f>
        <v>11</v>
      </c>
      <c r="O179" s="44" t="b">
        <f t="shared" si="36"/>
        <v>1</v>
      </c>
      <c r="P179" s="44">
        <f>IF(AND(INDEX($F$2:$F$15,$A179),$G179,$H179,$I179,$J179,$K179,$O179),$M179*Validation_Lists!$I$3*Validation_Lists!$I$3+$L179*Validation_Lists!$I$3+$N179,Validation_Lists!$I$2)</f>
        <v>999999</v>
      </c>
    </row>
    <row r="180" spans="1:16" x14ac:dyDescent="0.2">
      <c r="A180" s="44">
        <v>3</v>
      </c>
      <c r="B180" s="44">
        <v>3</v>
      </c>
      <c r="C180" s="44">
        <v>4</v>
      </c>
      <c r="D180" s="44" t="s">
        <v>59</v>
      </c>
      <c r="E180" s="44">
        <v>5</v>
      </c>
      <c r="F180" s="44" t="str">
        <f>IF(Fixtures_Rosters!$C$31="","",Fixtures_Rosters!$C$31)</f>
        <v/>
      </c>
      <c r="G180" s="44" t="b">
        <f>AND(LEN($F180&amp;"")&gt;0,UPPER(INDEX(Fixtures_Rosters!$F$27:$F$40,$E180))="YES")</f>
        <v>0</v>
      </c>
      <c r="H180" s="44" t="b">
        <f>INDEX(Fixtures_Rosters!$L$27:$AA$40,$E180,INDEX($D$2:$D$15,$A180))="Available"</f>
        <v>1</v>
      </c>
      <c r="I180" s="44" t="b">
        <f>AND(UPPER(INDEX($E$2:$E$15,$A180))="HOME",UPPER(INDEX(Fixtures_Rosters!$K$27:$K$40,$E180))="YES")</f>
        <v>0</v>
      </c>
      <c r="J180" s="44" t="b">
        <f>TRUE</f>
        <v>1</v>
      </c>
      <c r="K180" s="44" t="b">
        <f t="shared" si="34"/>
        <v>0</v>
      </c>
      <c r="L180" s="44">
        <f t="shared" si="33"/>
        <v>12</v>
      </c>
      <c r="M180" s="44">
        <f t="shared" si="35"/>
        <v>2</v>
      </c>
      <c r="N180" s="44">
        <f>MOD($E180-$A180-$C180+ROWS(Fixtures_Rosters!$C$27:$C$40)*2,ROWS(Fixtures_Rosters!$C$27:$C$40))</f>
        <v>12</v>
      </c>
      <c r="O180" s="44" t="b">
        <f t="shared" si="36"/>
        <v>1</v>
      </c>
      <c r="P180" s="44">
        <f>IF(AND(INDEX($F$2:$F$15,$A180),$G180,$H180,$I180,$J180,$K180,$O180),$M180*Validation_Lists!$I$3*Validation_Lists!$I$3+$L180*Validation_Lists!$I$3+$N180,Validation_Lists!$I$2)</f>
        <v>999999</v>
      </c>
    </row>
    <row r="181" spans="1:16" x14ac:dyDescent="0.2">
      <c r="A181" s="44">
        <v>3</v>
      </c>
      <c r="B181" s="44">
        <v>3</v>
      </c>
      <c r="C181" s="44">
        <v>4</v>
      </c>
      <c r="D181" s="44" t="s">
        <v>59</v>
      </c>
      <c r="E181" s="44">
        <v>6</v>
      </c>
      <c r="F181" s="44" t="str">
        <f>IF(Fixtures_Rosters!$C$32="","",Fixtures_Rosters!$C$32)</f>
        <v/>
      </c>
      <c r="G181" s="44" t="b">
        <f>AND(LEN($F181&amp;"")&gt;0,UPPER(INDEX(Fixtures_Rosters!$F$27:$F$40,$E181))="YES")</f>
        <v>0</v>
      </c>
      <c r="H181" s="44" t="b">
        <f>INDEX(Fixtures_Rosters!$L$27:$AA$40,$E181,INDEX($D$2:$D$15,$A181))="Available"</f>
        <v>1</v>
      </c>
      <c r="I181" s="44" t="b">
        <f>AND(UPPER(INDEX($E$2:$E$15,$A181))="HOME",UPPER(INDEX(Fixtures_Rosters!$K$27:$K$40,$E181))="YES")</f>
        <v>0</v>
      </c>
      <c r="J181" s="44" t="b">
        <f>TRUE</f>
        <v>1</v>
      </c>
      <c r="K181" s="44" t="b">
        <f t="shared" si="34"/>
        <v>0</v>
      </c>
      <c r="L181" s="44">
        <f t="shared" si="33"/>
        <v>12</v>
      </c>
      <c r="M181" s="44">
        <f t="shared" si="35"/>
        <v>2</v>
      </c>
      <c r="N181" s="44">
        <f>MOD($E181-$A181-$C181+ROWS(Fixtures_Rosters!$C$27:$C$40)*2,ROWS(Fixtures_Rosters!$C$27:$C$40))</f>
        <v>13</v>
      </c>
      <c r="O181" s="44" t="b">
        <f t="shared" si="36"/>
        <v>1</v>
      </c>
      <c r="P181" s="44">
        <f>IF(AND(INDEX($F$2:$F$15,$A181),$G181,$H181,$I181,$J181,$K181,$O181),$M181*Validation_Lists!$I$3*Validation_Lists!$I$3+$L181*Validation_Lists!$I$3+$N181,Validation_Lists!$I$2)</f>
        <v>999999</v>
      </c>
    </row>
    <row r="182" spans="1:16" x14ac:dyDescent="0.2">
      <c r="A182" s="44">
        <v>3</v>
      </c>
      <c r="B182" s="44">
        <v>3</v>
      </c>
      <c r="C182" s="44">
        <v>4</v>
      </c>
      <c r="D182" s="44" t="s">
        <v>59</v>
      </c>
      <c r="E182" s="44">
        <v>7</v>
      </c>
      <c r="F182" s="44" t="str">
        <f>IF(Fixtures_Rosters!$C$33="","",Fixtures_Rosters!$C$33)</f>
        <v/>
      </c>
      <c r="G182" s="44" t="b">
        <f>AND(LEN($F182&amp;"")&gt;0,UPPER(INDEX(Fixtures_Rosters!$F$27:$F$40,$E182))="YES")</f>
        <v>0</v>
      </c>
      <c r="H182" s="44" t="b">
        <f>INDEX(Fixtures_Rosters!$L$27:$AA$40,$E182,INDEX($D$2:$D$15,$A182))="Available"</f>
        <v>1</v>
      </c>
      <c r="I182" s="44" t="b">
        <f>AND(UPPER(INDEX($E$2:$E$15,$A182))="HOME",UPPER(INDEX(Fixtures_Rosters!$K$27:$K$40,$E182))="YES")</f>
        <v>0</v>
      </c>
      <c r="J182" s="44" t="b">
        <f>TRUE</f>
        <v>1</v>
      </c>
      <c r="K182" s="44" t="b">
        <f t="shared" si="34"/>
        <v>0</v>
      </c>
      <c r="L182" s="44">
        <f t="shared" si="33"/>
        <v>12</v>
      </c>
      <c r="M182" s="44">
        <f t="shared" si="35"/>
        <v>2</v>
      </c>
      <c r="N182" s="44">
        <f>MOD($E182-$A182-$C182+ROWS(Fixtures_Rosters!$C$27:$C$40)*2,ROWS(Fixtures_Rosters!$C$27:$C$40))</f>
        <v>0</v>
      </c>
      <c r="O182" s="44" t="b">
        <f t="shared" si="36"/>
        <v>1</v>
      </c>
      <c r="P182" s="44">
        <f>IF(AND(INDEX($F$2:$F$15,$A182),$G182,$H182,$I182,$J182,$K182,$O182),$M182*Validation_Lists!$I$3*Validation_Lists!$I$3+$L182*Validation_Lists!$I$3+$N182,Validation_Lists!$I$2)</f>
        <v>999999</v>
      </c>
    </row>
    <row r="183" spans="1:16" x14ac:dyDescent="0.2">
      <c r="A183" s="44">
        <v>3</v>
      </c>
      <c r="B183" s="44">
        <v>3</v>
      </c>
      <c r="C183" s="44">
        <v>4</v>
      </c>
      <c r="D183" s="44" t="s">
        <v>59</v>
      </c>
      <c r="E183" s="44">
        <v>8</v>
      </c>
      <c r="F183" s="44" t="str">
        <f>IF(Fixtures_Rosters!$C$34="","",Fixtures_Rosters!$C$34)</f>
        <v/>
      </c>
      <c r="G183" s="44" t="b">
        <f>AND(LEN($F183&amp;"")&gt;0,UPPER(INDEX(Fixtures_Rosters!$F$27:$F$40,$E183))="YES")</f>
        <v>0</v>
      </c>
      <c r="H183" s="44" t="b">
        <f>INDEX(Fixtures_Rosters!$L$27:$AA$40,$E183,INDEX($D$2:$D$15,$A183))="Available"</f>
        <v>1</v>
      </c>
      <c r="I183" s="44" t="b">
        <f>AND(UPPER(INDEX($E$2:$E$15,$A183))="HOME",UPPER(INDEX(Fixtures_Rosters!$K$27:$K$40,$E183))="YES")</f>
        <v>0</v>
      </c>
      <c r="J183" s="44" t="b">
        <f>TRUE</f>
        <v>1</v>
      </c>
      <c r="K183" s="44" t="b">
        <f t="shared" si="34"/>
        <v>0</v>
      </c>
      <c r="L183" s="44">
        <f t="shared" si="33"/>
        <v>12</v>
      </c>
      <c r="M183" s="44">
        <f t="shared" si="35"/>
        <v>2</v>
      </c>
      <c r="N183" s="44">
        <f>MOD($E183-$A183-$C183+ROWS(Fixtures_Rosters!$C$27:$C$40)*2,ROWS(Fixtures_Rosters!$C$27:$C$40))</f>
        <v>1</v>
      </c>
      <c r="O183" s="44" t="b">
        <f t="shared" si="36"/>
        <v>1</v>
      </c>
      <c r="P183" s="44">
        <f>IF(AND(INDEX($F$2:$F$15,$A183),$G183,$H183,$I183,$J183,$K183,$O183),$M183*Validation_Lists!$I$3*Validation_Lists!$I$3+$L183*Validation_Lists!$I$3+$N183,Validation_Lists!$I$2)</f>
        <v>999999</v>
      </c>
    </row>
    <row r="184" spans="1:16" x14ac:dyDescent="0.2">
      <c r="A184" s="44">
        <v>3</v>
      </c>
      <c r="B184" s="44">
        <v>3</v>
      </c>
      <c r="C184" s="44">
        <v>4</v>
      </c>
      <c r="D184" s="44" t="s">
        <v>59</v>
      </c>
      <c r="E184" s="44">
        <v>9</v>
      </c>
      <c r="F184" s="44" t="str">
        <f>IF(Fixtures_Rosters!$C$35="","",Fixtures_Rosters!$C$35)</f>
        <v/>
      </c>
      <c r="G184" s="44" t="b">
        <f>AND(LEN($F184&amp;"")&gt;0,UPPER(INDEX(Fixtures_Rosters!$F$27:$F$40,$E184))="YES")</f>
        <v>0</v>
      </c>
      <c r="H184" s="44" t="b">
        <f>INDEX(Fixtures_Rosters!$L$27:$AA$40,$E184,INDEX($D$2:$D$15,$A184))="Available"</f>
        <v>1</v>
      </c>
      <c r="I184" s="44" t="b">
        <f>AND(UPPER(INDEX($E$2:$E$15,$A184))="HOME",UPPER(INDEX(Fixtures_Rosters!$K$27:$K$40,$E184))="YES")</f>
        <v>0</v>
      </c>
      <c r="J184" s="44" t="b">
        <f>TRUE</f>
        <v>1</v>
      </c>
      <c r="K184" s="44" t="b">
        <f t="shared" si="34"/>
        <v>0</v>
      </c>
      <c r="L184" s="44">
        <f t="shared" si="33"/>
        <v>12</v>
      </c>
      <c r="M184" s="44">
        <f t="shared" si="35"/>
        <v>2</v>
      </c>
      <c r="N184" s="44">
        <f>MOD($E184-$A184-$C184+ROWS(Fixtures_Rosters!$C$27:$C$40)*2,ROWS(Fixtures_Rosters!$C$27:$C$40))</f>
        <v>2</v>
      </c>
      <c r="O184" s="44" t="b">
        <f t="shared" si="36"/>
        <v>1</v>
      </c>
      <c r="P184" s="44">
        <f>IF(AND(INDEX($F$2:$F$15,$A184),$G184,$H184,$I184,$J184,$K184,$O184),$M184*Validation_Lists!$I$3*Validation_Lists!$I$3+$L184*Validation_Lists!$I$3+$N184,Validation_Lists!$I$2)</f>
        <v>999999</v>
      </c>
    </row>
    <row r="185" spans="1:16" x14ac:dyDescent="0.2">
      <c r="A185" s="44">
        <v>3</v>
      </c>
      <c r="B185" s="44">
        <v>3</v>
      </c>
      <c r="C185" s="44">
        <v>4</v>
      </c>
      <c r="D185" s="44" t="s">
        <v>59</v>
      </c>
      <c r="E185" s="44">
        <v>10</v>
      </c>
      <c r="F185" s="44" t="str">
        <f>IF(Fixtures_Rosters!$C$36="","",Fixtures_Rosters!$C$36)</f>
        <v/>
      </c>
      <c r="G185" s="44" t="b">
        <f>AND(LEN($F185&amp;"")&gt;0,UPPER(INDEX(Fixtures_Rosters!$F$27:$F$40,$E185))="YES")</f>
        <v>0</v>
      </c>
      <c r="H185" s="44" t="b">
        <f>INDEX(Fixtures_Rosters!$L$27:$AA$40,$E185,INDEX($D$2:$D$15,$A185))="Available"</f>
        <v>1</v>
      </c>
      <c r="I185" s="44" t="b">
        <f>AND(UPPER(INDEX($E$2:$E$15,$A185))="HOME",UPPER(INDEX(Fixtures_Rosters!$K$27:$K$40,$E185))="YES")</f>
        <v>0</v>
      </c>
      <c r="J185" s="44" t="b">
        <f>TRUE</f>
        <v>1</v>
      </c>
      <c r="K185" s="44" t="b">
        <f t="shared" si="34"/>
        <v>0</v>
      </c>
      <c r="L185" s="44">
        <f t="shared" si="33"/>
        <v>12</v>
      </c>
      <c r="M185" s="44">
        <f t="shared" si="35"/>
        <v>2</v>
      </c>
      <c r="N185" s="44">
        <f>MOD($E185-$A185-$C185+ROWS(Fixtures_Rosters!$C$27:$C$40)*2,ROWS(Fixtures_Rosters!$C$27:$C$40))</f>
        <v>3</v>
      </c>
      <c r="O185" s="44" t="b">
        <f t="shared" si="36"/>
        <v>1</v>
      </c>
      <c r="P185" s="44">
        <f>IF(AND(INDEX($F$2:$F$15,$A185),$G185,$H185,$I185,$J185,$K185,$O185),$M185*Validation_Lists!$I$3*Validation_Lists!$I$3+$L185*Validation_Lists!$I$3+$N185,Validation_Lists!$I$2)</f>
        <v>999999</v>
      </c>
    </row>
    <row r="186" spans="1:16" x14ac:dyDescent="0.2">
      <c r="A186" s="44">
        <v>3</v>
      </c>
      <c r="B186" s="44">
        <v>3</v>
      </c>
      <c r="C186" s="44">
        <v>4</v>
      </c>
      <c r="D186" s="44" t="s">
        <v>59</v>
      </c>
      <c r="E186" s="44">
        <v>11</v>
      </c>
      <c r="F186" s="44" t="str">
        <f>IF(Fixtures_Rosters!$C$37="","",Fixtures_Rosters!$C$37)</f>
        <v/>
      </c>
      <c r="G186" s="44" t="b">
        <f>AND(LEN($F186&amp;"")&gt;0,UPPER(INDEX(Fixtures_Rosters!$F$27:$F$40,$E186))="YES")</f>
        <v>0</v>
      </c>
      <c r="H186" s="44" t="b">
        <f>INDEX(Fixtures_Rosters!$L$27:$AA$40,$E186,INDEX($D$2:$D$15,$A186))="Available"</f>
        <v>1</v>
      </c>
      <c r="I186" s="44" t="b">
        <f>AND(UPPER(INDEX($E$2:$E$15,$A186))="HOME",UPPER(INDEX(Fixtures_Rosters!$K$27:$K$40,$E186))="YES")</f>
        <v>0</v>
      </c>
      <c r="J186" s="44" t="b">
        <f>TRUE</f>
        <v>1</v>
      </c>
      <c r="K186" s="44" t="b">
        <f t="shared" si="34"/>
        <v>0</v>
      </c>
      <c r="L186" s="44">
        <f t="shared" si="33"/>
        <v>12</v>
      </c>
      <c r="M186" s="44">
        <f t="shared" si="35"/>
        <v>2</v>
      </c>
      <c r="N186" s="44">
        <f>MOD($E186-$A186-$C186+ROWS(Fixtures_Rosters!$C$27:$C$40)*2,ROWS(Fixtures_Rosters!$C$27:$C$40))</f>
        <v>4</v>
      </c>
      <c r="O186" s="44" t="b">
        <f t="shared" si="36"/>
        <v>1</v>
      </c>
      <c r="P186" s="44">
        <f>IF(AND(INDEX($F$2:$F$15,$A186),$G186,$H186,$I186,$J186,$K186,$O186),$M186*Validation_Lists!$I$3*Validation_Lists!$I$3+$L186*Validation_Lists!$I$3+$N186,Validation_Lists!$I$2)</f>
        <v>999999</v>
      </c>
    </row>
    <row r="187" spans="1:16" x14ac:dyDescent="0.2">
      <c r="A187" s="44">
        <v>3</v>
      </c>
      <c r="B187" s="44">
        <v>3</v>
      </c>
      <c r="C187" s="44">
        <v>4</v>
      </c>
      <c r="D187" s="44" t="s">
        <v>59</v>
      </c>
      <c r="E187" s="44">
        <v>12</v>
      </c>
      <c r="F187" s="44" t="str">
        <f>IF(Fixtures_Rosters!$C$38="","",Fixtures_Rosters!$C$38)</f>
        <v/>
      </c>
      <c r="G187" s="44" t="b">
        <f>AND(LEN($F187&amp;"")&gt;0,UPPER(INDEX(Fixtures_Rosters!$F$27:$F$40,$E187))="YES")</f>
        <v>0</v>
      </c>
      <c r="H187" s="44" t="b">
        <f>INDEX(Fixtures_Rosters!$L$27:$AA$40,$E187,INDEX($D$2:$D$15,$A187))="Available"</f>
        <v>1</v>
      </c>
      <c r="I187" s="44" t="b">
        <f>AND(UPPER(INDEX($E$2:$E$15,$A187))="HOME",UPPER(INDEX(Fixtures_Rosters!$K$27:$K$40,$E187))="YES")</f>
        <v>0</v>
      </c>
      <c r="J187" s="44" t="b">
        <f>TRUE</f>
        <v>1</v>
      </c>
      <c r="K187" s="44" t="b">
        <f t="shared" si="34"/>
        <v>0</v>
      </c>
      <c r="L187" s="44">
        <f t="shared" si="33"/>
        <v>12</v>
      </c>
      <c r="M187" s="44">
        <f t="shared" si="35"/>
        <v>2</v>
      </c>
      <c r="N187" s="44">
        <f>MOD($E187-$A187-$C187+ROWS(Fixtures_Rosters!$C$27:$C$40)*2,ROWS(Fixtures_Rosters!$C$27:$C$40))</f>
        <v>5</v>
      </c>
      <c r="O187" s="44" t="b">
        <f t="shared" si="36"/>
        <v>1</v>
      </c>
      <c r="P187" s="44">
        <f>IF(AND(INDEX($F$2:$F$15,$A187),$G187,$H187,$I187,$J187,$K187,$O187),$M187*Validation_Lists!$I$3*Validation_Lists!$I$3+$L187*Validation_Lists!$I$3+$N187,Validation_Lists!$I$2)</f>
        <v>999999</v>
      </c>
    </row>
    <row r="188" spans="1:16" x14ac:dyDescent="0.2">
      <c r="A188" s="44">
        <v>3</v>
      </c>
      <c r="B188" s="44">
        <v>3</v>
      </c>
      <c r="C188" s="44">
        <v>4</v>
      </c>
      <c r="D188" s="44" t="s">
        <v>59</v>
      </c>
      <c r="E188" s="44">
        <v>13</v>
      </c>
      <c r="F188" s="44" t="str">
        <f>IF(Fixtures_Rosters!$C$39="","",Fixtures_Rosters!$C$39)</f>
        <v/>
      </c>
      <c r="G188" s="44" t="b">
        <f>AND(LEN($F188&amp;"")&gt;0,UPPER(INDEX(Fixtures_Rosters!$F$27:$F$40,$E188))="YES")</f>
        <v>0</v>
      </c>
      <c r="H188" s="44" t="b">
        <f>INDEX(Fixtures_Rosters!$L$27:$AA$40,$E188,INDEX($D$2:$D$15,$A188))="Available"</f>
        <v>1</v>
      </c>
      <c r="I188" s="44" t="b">
        <f>AND(UPPER(INDEX($E$2:$E$15,$A188))="HOME",UPPER(INDEX(Fixtures_Rosters!$K$27:$K$40,$E188))="YES")</f>
        <v>0</v>
      </c>
      <c r="J188" s="44" t="b">
        <f>TRUE</f>
        <v>1</v>
      </c>
      <c r="K188" s="44" t="b">
        <f t="shared" si="34"/>
        <v>0</v>
      </c>
      <c r="L188" s="44">
        <f t="shared" si="33"/>
        <v>12</v>
      </c>
      <c r="M188" s="44">
        <f t="shared" si="35"/>
        <v>2</v>
      </c>
      <c r="N188" s="44">
        <f>MOD($E188-$A188-$C188+ROWS(Fixtures_Rosters!$C$27:$C$40)*2,ROWS(Fixtures_Rosters!$C$27:$C$40))</f>
        <v>6</v>
      </c>
      <c r="O188" s="44" t="b">
        <f t="shared" si="36"/>
        <v>1</v>
      </c>
      <c r="P188" s="44">
        <f>IF(AND(INDEX($F$2:$F$15,$A188),$G188,$H188,$I188,$J188,$K188,$O188),$M188*Validation_Lists!$I$3*Validation_Lists!$I$3+$L188*Validation_Lists!$I$3+$N188,Validation_Lists!$I$2)</f>
        <v>999999</v>
      </c>
    </row>
    <row r="189" spans="1:16" x14ac:dyDescent="0.2">
      <c r="A189" s="44">
        <v>3</v>
      </c>
      <c r="B189" s="44">
        <v>3</v>
      </c>
      <c r="C189" s="44">
        <v>4</v>
      </c>
      <c r="D189" s="44" t="s">
        <v>59</v>
      </c>
      <c r="E189" s="44">
        <v>14</v>
      </c>
      <c r="F189" s="44" t="str">
        <f>IF(Fixtures_Rosters!$C$40="","",Fixtures_Rosters!$C$40)</f>
        <v/>
      </c>
      <c r="G189" s="44" t="b">
        <f>AND(LEN($F189&amp;"")&gt;0,UPPER(INDEX(Fixtures_Rosters!$F$27:$F$40,$E189))="YES")</f>
        <v>0</v>
      </c>
      <c r="H189" s="44" t="b">
        <f>INDEX(Fixtures_Rosters!$L$27:$AA$40,$E189,INDEX($D$2:$D$15,$A189))="Available"</f>
        <v>1</v>
      </c>
      <c r="I189" s="44" t="b">
        <f>AND(UPPER(INDEX($E$2:$E$15,$A189))="HOME",UPPER(INDEX(Fixtures_Rosters!$K$27:$K$40,$E189))="YES")</f>
        <v>0</v>
      </c>
      <c r="J189" s="44" t="b">
        <f>TRUE</f>
        <v>1</v>
      </c>
      <c r="K189" s="44" t="b">
        <f t="shared" si="34"/>
        <v>0</v>
      </c>
      <c r="L189" s="44">
        <f t="shared" si="33"/>
        <v>12</v>
      </c>
      <c r="M189" s="44">
        <f t="shared" si="35"/>
        <v>2</v>
      </c>
      <c r="N189" s="44">
        <f>MOD($E189-$A189-$C189+ROWS(Fixtures_Rosters!$C$27:$C$40)*2,ROWS(Fixtures_Rosters!$C$27:$C$40))</f>
        <v>7</v>
      </c>
      <c r="O189" s="44" t="b">
        <f t="shared" si="36"/>
        <v>1</v>
      </c>
      <c r="P189" s="44">
        <f>IF(AND(INDEX($F$2:$F$15,$A189),$G189,$H189,$I189,$J189,$K189,$O189),$M189*Validation_Lists!$I$3*Validation_Lists!$I$3+$L189*Validation_Lists!$I$3+$N189,Validation_Lists!$I$2)</f>
        <v>999999</v>
      </c>
    </row>
    <row r="190" spans="1:16" x14ac:dyDescent="0.2">
      <c r="A190" s="44">
        <v>4</v>
      </c>
      <c r="B190" s="44">
        <v>4</v>
      </c>
      <c r="C190" s="44">
        <v>1</v>
      </c>
      <c r="D190" s="44" t="s">
        <v>56</v>
      </c>
      <c r="E190" s="44">
        <v>1</v>
      </c>
      <c r="F190" s="44" t="str">
        <f>IF(Fixtures_Rosters!$C$27="","",Fixtures_Rosters!$C$27)</f>
        <v/>
      </c>
      <c r="G190" s="44" t="b">
        <f>AND(LEN($F190&amp;"")&gt;0,UPPER(INDEX(Fixtures_Rosters!$F$27:$F$40,$E190))="YES")</f>
        <v>0</v>
      </c>
      <c r="H190" s="44" t="b">
        <f>INDEX(Fixtures_Rosters!$L$27:$AA$40,$E190,INDEX($D$2:$D$15,$A190))="Available"</f>
        <v>1</v>
      </c>
      <c r="I190" s="44" t="b">
        <f>AND(NOT(OR(UPPER(INDEX(Fixtures_Rosters!$G$27:$G$40,$E190))="COACH",UPPER(INDEX(Fixtures_Rosters!$G$27:$G$40,$E190))="ASSISTANT COACH")),IF(UPPER(INDEX($E$2:$E$15,$A190))="HOME",OR(UPPER(INDEX(Fixtures_Rosters!$E$27:$E$40,$E190))="ELECTRONIC",UPPER(INDEX(Fixtures_Rosters!$E$27:$E$40,$E190))="BOTH"),IF(UPPER(INDEX($E$2:$E$15,$A190))="AWAY",OR(UPPER(INDEX(Fixtures_Rosters!$E$27:$E$40,$E190))="PAPER",UPPER(INDEX(Fixtures_Rosters!$E$27:$E$40,$E190))="BOTH"),FALSE)))</f>
        <v>0</v>
      </c>
      <c r="J190" s="44" t="b">
        <f>TRUE</f>
        <v>1</v>
      </c>
      <c r="K190" s="44" t="b">
        <f>TRUE</f>
        <v>1</v>
      </c>
      <c r="L190" s="44">
        <f t="shared" ref="L190:L221" si="37">COUNTIF($H$2:$M$4,$F190)</f>
        <v>18</v>
      </c>
      <c r="M190" s="44">
        <f t="shared" ref="M190:M203" si="38">COUNTIF($J$2:$J$4,$F190)</f>
        <v>3</v>
      </c>
      <c r="N190" s="44">
        <f>MOD($E190-$A190-$C190+ROWS(Fixtures_Rosters!$C$27:$C$40)*2,ROWS(Fixtures_Rosters!$C$27:$C$40))</f>
        <v>10</v>
      </c>
      <c r="O190" s="44" t="b">
        <f t="shared" ref="O190:O203" si="39">OR($C$5&lt;&gt;$C$4+1,$F$4=FALSE,$F190&lt;&gt;$J$4)</f>
        <v>1</v>
      </c>
      <c r="P190" s="44">
        <f>IF(AND(INDEX($F$2:$F$15,$A190),$G190,$H190,$I190,$J190,$K190,$O190),$M190*Validation_Lists!$I$3*Validation_Lists!$I$3+$L190*Validation_Lists!$I$3+$N190,Validation_Lists!$I$2)</f>
        <v>999999</v>
      </c>
    </row>
    <row r="191" spans="1:16" x14ac:dyDescent="0.2">
      <c r="A191" s="44">
        <v>4</v>
      </c>
      <c r="B191" s="44">
        <v>4</v>
      </c>
      <c r="C191" s="44">
        <v>1</v>
      </c>
      <c r="D191" s="44" t="s">
        <v>56</v>
      </c>
      <c r="E191" s="44">
        <v>2</v>
      </c>
      <c r="F191" s="44" t="str">
        <f>IF(Fixtures_Rosters!$C$28="","",Fixtures_Rosters!$C$28)</f>
        <v/>
      </c>
      <c r="G191" s="44" t="b">
        <f>AND(LEN($F191&amp;"")&gt;0,UPPER(INDEX(Fixtures_Rosters!$F$27:$F$40,$E191))="YES")</f>
        <v>0</v>
      </c>
      <c r="H191" s="44" t="b">
        <f>INDEX(Fixtures_Rosters!$L$27:$AA$40,$E191,INDEX($D$2:$D$15,$A191))="Available"</f>
        <v>1</v>
      </c>
      <c r="I191" s="44" t="b">
        <f>AND(NOT(OR(UPPER(INDEX(Fixtures_Rosters!$G$27:$G$40,$E191))="COACH",UPPER(INDEX(Fixtures_Rosters!$G$27:$G$40,$E191))="ASSISTANT COACH")),IF(UPPER(INDEX($E$2:$E$15,$A191))="HOME",OR(UPPER(INDEX(Fixtures_Rosters!$E$27:$E$40,$E191))="ELECTRONIC",UPPER(INDEX(Fixtures_Rosters!$E$27:$E$40,$E191))="BOTH"),IF(UPPER(INDEX($E$2:$E$15,$A191))="AWAY",OR(UPPER(INDEX(Fixtures_Rosters!$E$27:$E$40,$E191))="PAPER",UPPER(INDEX(Fixtures_Rosters!$E$27:$E$40,$E191))="BOTH"),FALSE)))</f>
        <v>0</v>
      </c>
      <c r="J191" s="44" t="b">
        <f>TRUE</f>
        <v>1</v>
      </c>
      <c r="K191" s="44" t="b">
        <f>TRUE</f>
        <v>1</v>
      </c>
      <c r="L191" s="44">
        <f t="shared" si="37"/>
        <v>18</v>
      </c>
      <c r="M191" s="44">
        <f t="shared" si="38"/>
        <v>3</v>
      </c>
      <c r="N191" s="44">
        <f>MOD($E191-$A191-$C191+ROWS(Fixtures_Rosters!$C$27:$C$40)*2,ROWS(Fixtures_Rosters!$C$27:$C$40))</f>
        <v>11</v>
      </c>
      <c r="O191" s="44" t="b">
        <f t="shared" si="39"/>
        <v>1</v>
      </c>
      <c r="P191" s="44">
        <f>IF(AND(INDEX($F$2:$F$15,$A191),$G191,$H191,$I191,$J191,$K191,$O191),$M191*Validation_Lists!$I$3*Validation_Lists!$I$3+$L191*Validation_Lists!$I$3+$N191,Validation_Lists!$I$2)</f>
        <v>999999</v>
      </c>
    </row>
    <row r="192" spans="1:16" x14ac:dyDescent="0.2">
      <c r="A192" s="44">
        <v>4</v>
      </c>
      <c r="B192" s="44">
        <v>4</v>
      </c>
      <c r="C192" s="44">
        <v>1</v>
      </c>
      <c r="D192" s="44" t="s">
        <v>56</v>
      </c>
      <c r="E192" s="44">
        <v>3</v>
      </c>
      <c r="F192" s="44" t="str">
        <f>IF(Fixtures_Rosters!$C$29="","",Fixtures_Rosters!$C$29)</f>
        <v/>
      </c>
      <c r="G192" s="44" t="b">
        <f>AND(LEN($F192&amp;"")&gt;0,UPPER(INDEX(Fixtures_Rosters!$F$27:$F$40,$E192))="YES")</f>
        <v>0</v>
      </c>
      <c r="H192" s="44" t="b">
        <f>INDEX(Fixtures_Rosters!$L$27:$AA$40,$E192,INDEX($D$2:$D$15,$A192))="Available"</f>
        <v>1</v>
      </c>
      <c r="I192" s="44" t="b">
        <f>AND(NOT(OR(UPPER(INDEX(Fixtures_Rosters!$G$27:$G$40,$E192))="COACH",UPPER(INDEX(Fixtures_Rosters!$G$27:$G$40,$E192))="ASSISTANT COACH")),IF(UPPER(INDEX($E$2:$E$15,$A192))="HOME",OR(UPPER(INDEX(Fixtures_Rosters!$E$27:$E$40,$E192))="ELECTRONIC",UPPER(INDEX(Fixtures_Rosters!$E$27:$E$40,$E192))="BOTH"),IF(UPPER(INDEX($E$2:$E$15,$A192))="AWAY",OR(UPPER(INDEX(Fixtures_Rosters!$E$27:$E$40,$E192))="PAPER",UPPER(INDEX(Fixtures_Rosters!$E$27:$E$40,$E192))="BOTH"),FALSE)))</f>
        <v>0</v>
      </c>
      <c r="J192" s="44" t="b">
        <f>TRUE</f>
        <v>1</v>
      </c>
      <c r="K192" s="44" t="b">
        <f>TRUE</f>
        <v>1</v>
      </c>
      <c r="L192" s="44">
        <f t="shared" si="37"/>
        <v>18</v>
      </c>
      <c r="M192" s="44">
        <f t="shared" si="38"/>
        <v>3</v>
      </c>
      <c r="N192" s="44">
        <f>MOD($E192-$A192-$C192+ROWS(Fixtures_Rosters!$C$27:$C$40)*2,ROWS(Fixtures_Rosters!$C$27:$C$40))</f>
        <v>12</v>
      </c>
      <c r="O192" s="44" t="b">
        <f t="shared" si="39"/>
        <v>1</v>
      </c>
      <c r="P192" s="44">
        <f>IF(AND(INDEX($F$2:$F$15,$A192),$G192,$H192,$I192,$J192,$K192,$O192),$M192*Validation_Lists!$I$3*Validation_Lists!$I$3+$L192*Validation_Lists!$I$3+$N192,Validation_Lists!$I$2)</f>
        <v>999999</v>
      </c>
    </row>
    <row r="193" spans="1:16" x14ac:dyDescent="0.2">
      <c r="A193" s="44">
        <v>4</v>
      </c>
      <c r="B193" s="44">
        <v>4</v>
      </c>
      <c r="C193" s="44">
        <v>1</v>
      </c>
      <c r="D193" s="44" t="s">
        <v>56</v>
      </c>
      <c r="E193" s="44">
        <v>4</v>
      </c>
      <c r="F193" s="44" t="str">
        <f>IF(Fixtures_Rosters!$C$30="","",Fixtures_Rosters!$C$30)</f>
        <v/>
      </c>
      <c r="G193" s="44" t="b">
        <f>AND(LEN($F193&amp;"")&gt;0,UPPER(INDEX(Fixtures_Rosters!$F$27:$F$40,$E193))="YES")</f>
        <v>0</v>
      </c>
      <c r="H193" s="44" t="b">
        <f>INDEX(Fixtures_Rosters!$L$27:$AA$40,$E193,INDEX($D$2:$D$15,$A193))="Available"</f>
        <v>1</v>
      </c>
      <c r="I193" s="44" t="b">
        <f>AND(NOT(OR(UPPER(INDEX(Fixtures_Rosters!$G$27:$G$40,$E193))="COACH",UPPER(INDEX(Fixtures_Rosters!$G$27:$G$40,$E193))="ASSISTANT COACH")),IF(UPPER(INDEX($E$2:$E$15,$A193))="HOME",OR(UPPER(INDEX(Fixtures_Rosters!$E$27:$E$40,$E193))="ELECTRONIC",UPPER(INDEX(Fixtures_Rosters!$E$27:$E$40,$E193))="BOTH"),IF(UPPER(INDEX($E$2:$E$15,$A193))="AWAY",OR(UPPER(INDEX(Fixtures_Rosters!$E$27:$E$40,$E193))="PAPER",UPPER(INDEX(Fixtures_Rosters!$E$27:$E$40,$E193))="BOTH"),FALSE)))</f>
        <v>0</v>
      </c>
      <c r="J193" s="44" t="b">
        <f>TRUE</f>
        <v>1</v>
      </c>
      <c r="K193" s="44" t="b">
        <f>TRUE</f>
        <v>1</v>
      </c>
      <c r="L193" s="44">
        <f t="shared" si="37"/>
        <v>18</v>
      </c>
      <c r="M193" s="44">
        <f t="shared" si="38"/>
        <v>3</v>
      </c>
      <c r="N193" s="44">
        <f>MOD($E193-$A193-$C193+ROWS(Fixtures_Rosters!$C$27:$C$40)*2,ROWS(Fixtures_Rosters!$C$27:$C$40))</f>
        <v>13</v>
      </c>
      <c r="O193" s="44" t="b">
        <f t="shared" si="39"/>
        <v>1</v>
      </c>
      <c r="P193" s="44">
        <f>IF(AND(INDEX($F$2:$F$15,$A193),$G193,$H193,$I193,$J193,$K193,$O193),$M193*Validation_Lists!$I$3*Validation_Lists!$I$3+$L193*Validation_Lists!$I$3+$N193,Validation_Lists!$I$2)</f>
        <v>999999</v>
      </c>
    </row>
    <row r="194" spans="1:16" x14ac:dyDescent="0.2">
      <c r="A194" s="44">
        <v>4</v>
      </c>
      <c r="B194" s="44">
        <v>4</v>
      </c>
      <c r="C194" s="44">
        <v>1</v>
      </c>
      <c r="D194" s="44" t="s">
        <v>56</v>
      </c>
      <c r="E194" s="44">
        <v>5</v>
      </c>
      <c r="F194" s="44" t="str">
        <f>IF(Fixtures_Rosters!$C$31="","",Fixtures_Rosters!$C$31)</f>
        <v/>
      </c>
      <c r="G194" s="44" t="b">
        <f>AND(LEN($F194&amp;"")&gt;0,UPPER(INDEX(Fixtures_Rosters!$F$27:$F$40,$E194))="YES")</f>
        <v>0</v>
      </c>
      <c r="H194" s="44" t="b">
        <f>INDEX(Fixtures_Rosters!$L$27:$AA$40,$E194,INDEX($D$2:$D$15,$A194))="Available"</f>
        <v>1</v>
      </c>
      <c r="I194" s="44" t="b">
        <f>AND(NOT(OR(UPPER(INDEX(Fixtures_Rosters!$G$27:$G$40,$E194))="COACH",UPPER(INDEX(Fixtures_Rosters!$G$27:$G$40,$E194))="ASSISTANT COACH")),IF(UPPER(INDEX($E$2:$E$15,$A194))="HOME",OR(UPPER(INDEX(Fixtures_Rosters!$E$27:$E$40,$E194))="ELECTRONIC",UPPER(INDEX(Fixtures_Rosters!$E$27:$E$40,$E194))="BOTH"),IF(UPPER(INDEX($E$2:$E$15,$A194))="AWAY",OR(UPPER(INDEX(Fixtures_Rosters!$E$27:$E$40,$E194))="PAPER",UPPER(INDEX(Fixtures_Rosters!$E$27:$E$40,$E194))="BOTH"),FALSE)))</f>
        <v>0</v>
      </c>
      <c r="J194" s="44" t="b">
        <f>TRUE</f>
        <v>1</v>
      </c>
      <c r="K194" s="44" t="b">
        <f>TRUE</f>
        <v>1</v>
      </c>
      <c r="L194" s="44">
        <f t="shared" si="37"/>
        <v>18</v>
      </c>
      <c r="M194" s="44">
        <f t="shared" si="38"/>
        <v>3</v>
      </c>
      <c r="N194" s="44">
        <f>MOD($E194-$A194-$C194+ROWS(Fixtures_Rosters!$C$27:$C$40)*2,ROWS(Fixtures_Rosters!$C$27:$C$40))</f>
        <v>0</v>
      </c>
      <c r="O194" s="44" t="b">
        <f t="shared" si="39"/>
        <v>1</v>
      </c>
      <c r="P194" s="44">
        <f>IF(AND(INDEX($F$2:$F$15,$A194),$G194,$H194,$I194,$J194,$K194,$O194),$M194*Validation_Lists!$I$3*Validation_Lists!$I$3+$L194*Validation_Lists!$I$3+$N194,Validation_Lists!$I$2)</f>
        <v>999999</v>
      </c>
    </row>
    <row r="195" spans="1:16" x14ac:dyDescent="0.2">
      <c r="A195" s="44">
        <v>4</v>
      </c>
      <c r="B195" s="44">
        <v>4</v>
      </c>
      <c r="C195" s="44">
        <v>1</v>
      </c>
      <c r="D195" s="44" t="s">
        <v>56</v>
      </c>
      <c r="E195" s="44">
        <v>6</v>
      </c>
      <c r="F195" s="44" t="str">
        <f>IF(Fixtures_Rosters!$C$32="","",Fixtures_Rosters!$C$32)</f>
        <v/>
      </c>
      <c r="G195" s="44" t="b">
        <f>AND(LEN($F195&amp;"")&gt;0,UPPER(INDEX(Fixtures_Rosters!$F$27:$F$40,$E195))="YES")</f>
        <v>0</v>
      </c>
      <c r="H195" s="44" t="b">
        <f>INDEX(Fixtures_Rosters!$L$27:$AA$40,$E195,INDEX($D$2:$D$15,$A195))="Available"</f>
        <v>1</v>
      </c>
      <c r="I195" s="44" t="b">
        <f>AND(NOT(OR(UPPER(INDEX(Fixtures_Rosters!$G$27:$G$40,$E195))="COACH",UPPER(INDEX(Fixtures_Rosters!$G$27:$G$40,$E195))="ASSISTANT COACH")),IF(UPPER(INDEX($E$2:$E$15,$A195))="HOME",OR(UPPER(INDEX(Fixtures_Rosters!$E$27:$E$40,$E195))="ELECTRONIC",UPPER(INDEX(Fixtures_Rosters!$E$27:$E$40,$E195))="BOTH"),IF(UPPER(INDEX($E$2:$E$15,$A195))="AWAY",OR(UPPER(INDEX(Fixtures_Rosters!$E$27:$E$40,$E195))="PAPER",UPPER(INDEX(Fixtures_Rosters!$E$27:$E$40,$E195))="BOTH"),FALSE)))</f>
        <v>0</v>
      </c>
      <c r="J195" s="44" t="b">
        <f>TRUE</f>
        <v>1</v>
      </c>
      <c r="K195" s="44" t="b">
        <f>TRUE</f>
        <v>1</v>
      </c>
      <c r="L195" s="44">
        <f t="shared" si="37"/>
        <v>18</v>
      </c>
      <c r="M195" s="44">
        <f t="shared" si="38"/>
        <v>3</v>
      </c>
      <c r="N195" s="44">
        <f>MOD($E195-$A195-$C195+ROWS(Fixtures_Rosters!$C$27:$C$40)*2,ROWS(Fixtures_Rosters!$C$27:$C$40))</f>
        <v>1</v>
      </c>
      <c r="O195" s="44" t="b">
        <f t="shared" si="39"/>
        <v>1</v>
      </c>
      <c r="P195" s="44">
        <f>IF(AND(INDEX($F$2:$F$15,$A195),$G195,$H195,$I195,$J195,$K195,$O195),$M195*Validation_Lists!$I$3*Validation_Lists!$I$3+$L195*Validation_Lists!$I$3+$N195,Validation_Lists!$I$2)</f>
        <v>999999</v>
      </c>
    </row>
    <row r="196" spans="1:16" x14ac:dyDescent="0.2">
      <c r="A196" s="44">
        <v>4</v>
      </c>
      <c r="B196" s="44">
        <v>4</v>
      </c>
      <c r="C196" s="44">
        <v>1</v>
      </c>
      <c r="D196" s="44" t="s">
        <v>56</v>
      </c>
      <c r="E196" s="44">
        <v>7</v>
      </c>
      <c r="F196" s="44" t="str">
        <f>IF(Fixtures_Rosters!$C$33="","",Fixtures_Rosters!$C$33)</f>
        <v/>
      </c>
      <c r="G196" s="44" t="b">
        <f>AND(LEN($F196&amp;"")&gt;0,UPPER(INDEX(Fixtures_Rosters!$F$27:$F$40,$E196))="YES")</f>
        <v>0</v>
      </c>
      <c r="H196" s="44" t="b">
        <f>INDEX(Fixtures_Rosters!$L$27:$AA$40,$E196,INDEX($D$2:$D$15,$A196))="Available"</f>
        <v>1</v>
      </c>
      <c r="I196" s="44" t="b">
        <f>AND(NOT(OR(UPPER(INDEX(Fixtures_Rosters!$G$27:$G$40,$E196))="COACH",UPPER(INDEX(Fixtures_Rosters!$G$27:$G$40,$E196))="ASSISTANT COACH")),IF(UPPER(INDEX($E$2:$E$15,$A196))="HOME",OR(UPPER(INDEX(Fixtures_Rosters!$E$27:$E$40,$E196))="ELECTRONIC",UPPER(INDEX(Fixtures_Rosters!$E$27:$E$40,$E196))="BOTH"),IF(UPPER(INDEX($E$2:$E$15,$A196))="AWAY",OR(UPPER(INDEX(Fixtures_Rosters!$E$27:$E$40,$E196))="PAPER",UPPER(INDEX(Fixtures_Rosters!$E$27:$E$40,$E196))="BOTH"),FALSE)))</f>
        <v>0</v>
      </c>
      <c r="J196" s="44" t="b">
        <f>TRUE</f>
        <v>1</v>
      </c>
      <c r="K196" s="44" t="b">
        <f>TRUE</f>
        <v>1</v>
      </c>
      <c r="L196" s="44">
        <f t="shared" si="37"/>
        <v>18</v>
      </c>
      <c r="M196" s="44">
        <f t="shared" si="38"/>
        <v>3</v>
      </c>
      <c r="N196" s="44">
        <f>MOD($E196-$A196-$C196+ROWS(Fixtures_Rosters!$C$27:$C$40)*2,ROWS(Fixtures_Rosters!$C$27:$C$40))</f>
        <v>2</v>
      </c>
      <c r="O196" s="44" t="b">
        <f t="shared" si="39"/>
        <v>1</v>
      </c>
      <c r="P196" s="44">
        <f>IF(AND(INDEX($F$2:$F$15,$A196),$G196,$H196,$I196,$J196,$K196,$O196),$M196*Validation_Lists!$I$3*Validation_Lists!$I$3+$L196*Validation_Lists!$I$3+$N196,Validation_Lists!$I$2)</f>
        <v>999999</v>
      </c>
    </row>
    <row r="197" spans="1:16" x14ac:dyDescent="0.2">
      <c r="A197" s="44">
        <v>4</v>
      </c>
      <c r="B197" s="44">
        <v>4</v>
      </c>
      <c r="C197" s="44">
        <v>1</v>
      </c>
      <c r="D197" s="44" t="s">
        <v>56</v>
      </c>
      <c r="E197" s="44">
        <v>8</v>
      </c>
      <c r="F197" s="44" t="str">
        <f>IF(Fixtures_Rosters!$C$34="","",Fixtures_Rosters!$C$34)</f>
        <v/>
      </c>
      <c r="G197" s="44" t="b">
        <f>AND(LEN($F197&amp;"")&gt;0,UPPER(INDEX(Fixtures_Rosters!$F$27:$F$40,$E197))="YES")</f>
        <v>0</v>
      </c>
      <c r="H197" s="44" t="b">
        <f>INDEX(Fixtures_Rosters!$L$27:$AA$40,$E197,INDEX($D$2:$D$15,$A197))="Available"</f>
        <v>1</v>
      </c>
      <c r="I197" s="44" t="b">
        <f>AND(NOT(OR(UPPER(INDEX(Fixtures_Rosters!$G$27:$G$40,$E197))="COACH",UPPER(INDEX(Fixtures_Rosters!$G$27:$G$40,$E197))="ASSISTANT COACH")),IF(UPPER(INDEX($E$2:$E$15,$A197))="HOME",OR(UPPER(INDEX(Fixtures_Rosters!$E$27:$E$40,$E197))="ELECTRONIC",UPPER(INDEX(Fixtures_Rosters!$E$27:$E$40,$E197))="BOTH"),IF(UPPER(INDEX($E$2:$E$15,$A197))="AWAY",OR(UPPER(INDEX(Fixtures_Rosters!$E$27:$E$40,$E197))="PAPER",UPPER(INDEX(Fixtures_Rosters!$E$27:$E$40,$E197))="BOTH"),FALSE)))</f>
        <v>0</v>
      </c>
      <c r="J197" s="44" t="b">
        <f>TRUE</f>
        <v>1</v>
      </c>
      <c r="K197" s="44" t="b">
        <f>TRUE</f>
        <v>1</v>
      </c>
      <c r="L197" s="44">
        <f t="shared" si="37"/>
        <v>18</v>
      </c>
      <c r="M197" s="44">
        <f t="shared" si="38"/>
        <v>3</v>
      </c>
      <c r="N197" s="44">
        <f>MOD($E197-$A197-$C197+ROWS(Fixtures_Rosters!$C$27:$C$40)*2,ROWS(Fixtures_Rosters!$C$27:$C$40))</f>
        <v>3</v>
      </c>
      <c r="O197" s="44" t="b">
        <f t="shared" si="39"/>
        <v>1</v>
      </c>
      <c r="P197" s="44">
        <f>IF(AND(INDEX($F$2:$F$15,$A197),$G197,$H197,$I197,$J197,$K197,$O197),$M197*Validation_Lists!$I$3*Validation_Lists!$I$3+$L197*Validation_Lists!$I$3+$N197,Validation_Lists!$I$2)</f>
        <v>999999</v>
      </c>
    </row>
    <row r="198" spans="1:16" x14ac:dyDescent="0.2">
      <c r="A198" s="44">
        <v>4</v>
      </c>
      <c r="B198" s="44">
        <v>4</v>
      </c>
      <c r="C198" s="44">
        <v>1</v>
      </c>
      <c r="D198" s="44" t="s">
        <v>56</v>
      </c>
      <c r="E198" s="44">
        <v>9</v>
      </c>
      <c r="F198" s="44" t="str">
        <f>IF(Fixtures_Rosters!$C$35="","",Fixtures_Rosters!$C$35)</f>
        <v/>
      </c>
      <c r="G198" s="44" t="b">
        <f>AND(LEN($F198&amp;"")&gt;0,UPPER(INDEX(Fixtures_Rosters!$F$27:$F$40,$E198))="YES")</f>
        <v>0</v>
      </c>
      <c r="H198" s="44" t="b">
        <f>INDEX(Fixtures_Rosters!$L$27:$AA$40,$E198,INDEX($D$2:$D$15,$A198))="Available"</f>
        <v>1</v>
      </c>
      <c r="I198" s="44" t="b">
        <f>AND(NOT(OR(UPPER(INDEX(Fixtures_Rosters!$G$27:$G$40,$E198))="COACH",UPPER(INDEX(Fixtures_Rosters!$G$27:$G$40,$E198))="ASSISTANT COACH")),IF(UPPER(INDEX($E$2:$E$15,$A198))="HOME",OR(UPPER(INDEX(Fixtures_Rosters!$E$27:$E$40,$E198))="ELECTRONIC",UPPER(INDEX(Fixtures_Rosters!$E$27:$E$40,$E198))="BOTH"),IF(UPPER(INDEX($E$2:$E$15,$A198))="AWAY",OR(UPPER(INDEX(Fixtures_Rosters!$E$27:$E$40,$E198))="PAPER",UPPER(INDEX(Fixtures_Rosters!$E$27:$E$40,$E198))="BOTH"),FALSE)))</f>
        <v>0</v>
      </c>
      <c r="J198" s="44" t="b">
        <f>TRUE</f>
        <v>1</v>
      </c>
      <c r="K198" s="44" t="b">
        <f>TRUE</f>
        <v>1</v>
      </c>
      <c r="L198" s="44">
        <f t="shared" si="37"/>
        <v>18</v>
      </c>
      <c r="M198" s="44">
        <f t="shared" si="38"/>
        <v>3</v>
      </c>
      <c r="N198" s="44">
        <f>MOD($E198-$A198-$C198+ROWS(Fixtures_Rosters!$C$27:$C$40)*2,ROWS(Fixtures_Rosters!$C$27:$C$40))</f>
        <v>4</v>
      </c>
      <c r="O198" s="44" t="b">
        <f t="shared" si="39"/>
        <v>1</v>
      </c>
      <c r="P198" s="44">
        <f>IF(AND(INDEX($F$2:$F$15,$A198),$G198,$H198,$I198,$J198,$K198,$O198),$M198*Validation_Lists!$I$3*Validation_Lists!$I$3+$L198*Validation_Lists!$I$3+$N198,Validation_Lists!$I$2)</f>
        <v>999999</v>
      </c>
    </row>
    <row r="199" spans="1:16" x14ac:dyDescent="0.2">
      <c r="A199" s="44">
        <v>4</v>
      </c>
      <c r="B199" s="44">
        <v>4</v>
      </c>
      <c r="C199" s="44">
        <v>1</v>
      </c>
      <c r="D199" s="44" t="s">
        <v>56</v>
      </c>
      <c r="E199" s="44">
        <v>10</v>
      </c>
      <c r="F199" s="44" t="str">
        <f>IF(Fixtures_Rosters!$C$36="","",Fixtures_Rosters!$C$36)</f>
        <v/>
      </c>
      <c r="G199" s="44" t="b">
        <f>AND(LEN($F199&amp;"")&gt;0,UPPER(INDEX(Fixtures_Rosters!$F$27:$F$40,$E199))="YES")</f>
        <v>0</v>
      </c>
      <c r="H199" s="44" t="b">
        <f>INDEX(Fixtures_Rosters!$L$27:$AA$40,$E199,INDEX($D$2:$D$15,$A199))="Available"</f>
        <v>1</v>
      </c>
      <c r="I199" s="44" t="b">
        <f>AND(NOT(OR(UPPER(INDEX(Fixtures_Rosters!$G$27:$G$40,$E199))="COACH",UPPER(INDEX(Fixtures_Rosters!$G$27:$G$40,$E199))="ASSISTANT COACH")),IF(UPPER(INDEX($E$2:$E$15,$A199))="HOME",OR(UPPER(INDEX(Fixtures_Rosters!$E$27:$E$40,$E199))="ELECTRONIC",UPPER(INDEX(Fixtures_Rosters!$E$27:$E$40,$E199))="BOTH"),IF(UPPER(INDEX($E$2:$E$15,$A199))="AWAY",OR(UPPER(INDEX(Fixtures_Rosters!$E$27:$E$40,$E199))="PAPER",UPPER(INDEX(Fixtures_Rosters!$E$27:$E$40,$E199))="BOTH"),FALSE)))</f>
        <v>0</v>
      </c>
      <c r="J199" s="44" t="b">
        <f>TRUE</f>
        <v>1</v>
      </c>
      <c r="K199" s="44" t="b">
        <f>TRUE</f>
        <v>1</v>
      </c>
      <c r="L199" s="44">
        <f t="shared" si="37"/>
        <v>18</v>
      </c>
      <c r="M199" s="44">
        <f t="shared" si="38"/>
        <v>3</v>
      </c>
      <c r="N199" s="44">
        <f>MOD($E199-$A199-$C199+ROWS(Fixtures_Rosters!$C$27:$C$40)*2,ROWS(Fixtures_Rosters!$C$27:$C$40))</f>
        <v>5</v>
      </c>
      <c r="O199" s="44" t="b">
        <f t="shared" si="39"/>
        <v>1</v>
      </c>
      <c r="P199" s="44">
        <f>IF(AND(INDEX($F$2:$F$15,$A199),$G199,$H199,$I199,$J199,$K199,$O199),$M199*Validation_Lists!$I$3*Validation_Lists!$I$3+$L199*Validation_Lists!$I$3+$N199,Validation_Lists!$I$2)</f>
        <v>999999</v>
      </c>
    </row>
    <row r="200" spans="1:16" x14ac:dyDescent="0.2">
      <c r="A200" s="44">
        <v>4</v>
      </c>
      <c r="B200" s="44">
        <v>4</v>
      </c>
      <c r="C200" s="44">
        <v>1</v>
      </c>
      <c r="D200" s="44" t="s">
        <v>56</v>
      </c>
      <c r="E200" s="44">
        <v>11</v>
      </c>
      <c r="F200" s="44" t="str">
        <f>IF(Fixtures_Rosters!$C$37="","",Fixtures_Rosters!$C$37)</f>
        <v/>
      </c>
      <c r="G200" s="44" t="b">
        <f>AND(LEN($F200&amp;"")&gt;0,UPPER(INDEX(Fixtures_Rosters!$F$27:$F$40,$E200))="YES")</f>
        <v>0</v>
      </c>
      <c r="H200" s="44" t="b">
        <f>INDEX(Fixtures_Rosters!$L$27:$AA$40,$E200,INDEX($D$2:$D$15,$A200))="Available"</f>
        <v>1</v>
      </c>
      <c r="I200" s="44" t="b">
        <f>AND(NOT(OR(UPPER(INDEX(Fixtures_Rosters!$G$27:$G$40,$E200))="COACH",UPPER(INDEX(Fixtures_Rosters!$G$27:$G$40,$E200))="ASSISTANT COACH")),IF(UPPER(INDEX($E$2:$E$15,$A200))="HOME",OR(UPPER(INDEX(Fixtures_Rosters!$E$27:$E$40,$E200))="ELECTRONIC",UPPER(INDEX(Fixtures_Rosters!$E$27:$E$40,$E200))="BOTH"),IF(UPPER(INDEX($E$2:$E$15,$A200))="AWAY",OR(UPPER(INDEX(Fixtures_Rosters!$E$27:$E$40,$E200))="PAPER",UPPER(INDEX(Fixtures_Rosters!$E$27:$E$40,$E200))="BOTH"),FALSE)))</f>
        <v>0</v>
      </c>
      <c r="J200" s="44" t="b">
        <f>TRUE</f>
        <v>1</v>
      </c>
      <c r="K200" s="44" t="b">
        <f>TRUE</f>
        <v>1</v>
      </c>
      <c r="L200" s="44">
        <f t="shared" si="37"/>
        <v>18</v>
      </c>
      <c r="M200" s="44">
        <f t="shared" si="38"/>
        <v>3</v>
      </c>
      <c r="N200" s="44">
        <f>MOD($E200-$A200-$C200+ROWS(Fixtures_Rosters!$C$27:$C$40)*2,ROWS(Fixtures_Rosters!$C$27:$C$40))</f>
        <v>6</v>
      </c>
      <c r="O200" s="44" t="b">
        <f t="shared" si="39"/>
        <v>1</v>
      </c>
      <c r="P200" s="44">
        <f>IF(AND(INDEX($F$2:$F$15,$A200),$G200,$H200,$I200,$J200,$K200,$O200),$M200*Validation_Lists!$I$3*Validation_Lists!$I$3+$L200*Validation_Lists!$I$3+$N200,Validation_Lists!$I$2)</f>
        <v>999999</v>
      </c>
    </row>
    <row r="201" spans="1:16" x14ac:dyDescent="0.2">
      <c r="A201" s="44">
        <v>4</v>
      </c>
      <c r="B201" s="44">
        <v>4</v>
      </c>
      <c r="C201" s="44">
        <v>1</v>
      </c>
      <c r="D201" s="44" t="s">
        <v>56</v>
      </c>
      <c r="E201" s="44">
        <v>12</v>
      </c>
      <c r="F201" s="44" t="str">
        <f>IF(Fixtures_Rosters!$C$38="","",Fixtures_Rosters!$C$38)</f>
        <v/>
      </c>
      <c r="G201" s="44" t="b">
        <f>AND(LEN($F201&amp;"")&gt;0,UPPER(INDEX(Fixtures_Rosters!$F$27:$F$40,$E201))="YES")</f>
        <v>0</v>
      </c>
      <c r="H201" s="44" t="b">
        <f>INDEX(Fixtures_Rosters!$L$27:$AA$40,$E201,INDEX($D$2:$D$15,$A201))="Available"</f>
        <v>1</v>
      </c>
      <c r="I201" s="44" t="b">
        <f>AND(NOT(OR(UPPER(INDEX(Fixtures_Rosters!$G$27:$G$40,$E201))="COACH",UPPER(INDEX(Fixtures_Rosters!$G$27:$G$40,$E201))="ASSISTANT COACH")),IF(UPPER(INDEX($E$2:$E$15,$A201))="HOME",OR(UPPER(INDEX(Fixtures_Rosters!$E$27:$E$40,$E201))="ELECTRONIC",UPPER(INDEX(Fixtures_Rosters!$E$27:$E$40,$E201))="BOTH"),IF(UPPER(INDEX($E$2:$E$15,$A201))="AWAY",OR(UPPER(INDEX(Fixtures_Rosters!$E$27:$E$40,$E201))="PAPER",UPPER(INDEX(Fixtures_Rosters!$E$27:$E$40,$E201))="BOTH"),FALSE)))</f>
        <v>0</v>
      </c>
      <c r="J201" s="44" t="b">
        <f>TRUE</f>
        <v>1</v>
      </c>
      <c r="K201" s="44" t="b">
        <f>TRUE</f>
        <v>1</v>
      </c>
      <c r="L201" s="44">
        <f t="shared" si="37"/>
        <v>18</v>
      </c>
      <c r="M201" s="44">
        <f t="shared" si="38"/>
        <v>3</v>
      </c>
      <c r="N201" s="44">
        <f>MOD($E201-$A201-$C201+ROWS(Fixtures_Rosters!$C$27:$C$40)*2,ROWS(Fixtures_Rosters!$C$27:$C$40))</f>
        <v>7</v>
      </c>
      <c r="O201" s="44" t="b">
        <f t="shared" si="39"/>
        <v>1</v>
      </c>
      <c r="P201" s="44">
        <f>IF(AND(INDEX($F$2:$F$15,$A201),$G201,$H201,$I201,$J201,$K201,$O201),$M201*Validation_Lists!$I$3*Validation_Lists!$I$3+$L201*Validation_Lists!$I$3+$N201,Validation_Lists!$I$2)</f>
        <v>999999</v>
      </c>
    </row>
    <row r="202" spans="1:16" x14ac:dyDescent="0.2">
      <c r="A202" s="44">
        <v>4</v>
      </c>
      <c r="B202" s="44">
        <v>4</v>
      </c>
      <c r="C202" s="44">
        <v>1</v>
      </c>
      <c r="D202" s="44" t="s">
        <v>56</v>
      </c>
      <c r="E202" s="44">
        <v>13</v>
      </c>
      <c r="F202" s="44" t="str">
        <f>IF(Fixtures_Rosters!$C$39="","",Fixtures_Rosters!$C$39)</f>
        <v/>
      </c>
      <c r="G202" s="44" t="b">
        <f>AND(LEN($F202&amp;"")&gt;0,UPPER(INDEX(Fixtures_Rosters!$F$27:$F$40,$E202))="YES")</f>
        <v>0</v>
      </c>
      <c r="H202" s="44" t="b">
        <f>INDEX(Fixtures_Rosters!$L$27:$AA$40,$E202,INDEX($D$2:$D$15,$A202))="Available"</f>
        <v>1</v>
      </c>
      <c r="I202" s="44" t="b">
        <f>AND(NOT(OR(UPPER(INDEX(Fixtures_Rosters!$G$27:$G$40,$E202))="COACH",UPPER(INDEX(Fixtures_Rosters!$G$27:$G$40,$E202))="ASSISTANT COACH")),IF(UPPER(INDEX($E$2:$E$15,$A202))="HOME",OR(UPPER(INDEX(Fixtures_Rosters!$E$27:$E$40,$E202))="ELECTRONIC",UPPER(INDEX(Fixtures_Rosters!$E$27:$E$40,$E202))="BOTH"),IF(UPPER(INDEX($E$2:$E$15,$A202))="AWAY",OR(UPPER(INDEX(Fixtures_Rosters!$E$27:$E$40,$E202))="PAPER",UPPER(INDEX(Fixtures_Rosters!$E$27:$E$40,$E202))="BOTH"),FALSE)))</f>
        <v>0</v>
      </c>
      <c r="J202" s="44" t="b">
        <f>TRUE</f>
        <v>1</v>
      </c>
      <c r="K202" s="44" t="b">
        <f>TRUE</f>
        <v>1</v>
      </c>
      <c r="L202" s="44">
        <f t="shared" si="37"/>
        <v>18</v>
      </c>
      <c r="M202" s="44">
        <f t="shared" si="38"/>
        <v>3</v>
      </c>
      <c r="N202" s="44">
        <f>MOD($E202-$A202-$C202+ROWS(Fixtures_Rosters!$C$27:$C$40)*2,ROWS(Fixtures_Rosters!$C$27:$C$40))</f>
        <v>8</v>
      </c>
      <c r="O202" s="44" t="b">
        <f t="shared" si="39"/>
        <v>1</v>
      </c>
      <c r="P202" s="44">
        <f>IF(AND(INDEX($F$2:$F$15,$A202),$G202,$H202,$I202,$J202,$K202,$O202),$M202*Validation_Lists!$I$3*Validation_Lists!$I$3+$L202*Validation_Lists!$I$3+$N202,Validation_Lists!$I$2)</f>
        <v>999999</v>
      </c>
    </row>
    <row r="203" spans="1:16" x14ac:dyDescent="0.2">
      <c r="A203" s="44">
        <v>4</v>
      </c>
      <c r="B203" s="44">
        <v>4</v>
      </c>
      <c r="C203" s="44">
        <v>1</v>
      </c>
      <c r="D203" s="44" t="s">
        <v>56</v>
      </c>
      <c r="E203" s="44">
        <v>14</v>
      </c>
      <c r="F203" s="44" t="str">
        <f>IF(Fixtures_Rosters!$C$40="","",Fixtures_Rosters!$C$40)</f>
        <v/>
      </c>
      <c r="G203" s="44" t="b">
        <f>AND(LEN($F203&amp;"")&gt;0,UPPER(INDEX(Fixtures_Rosters!$F$27:$F$40,$E203))="YES")</f>
        <v>0</v>
      </c>
      <c r="H203" s="44" t="b">
        <f>INDEX(Fixtures_Rosters!$L$27:$AA$40,$E203,INDEX($D$2:$D$15,$A203))="Available"</f>
        <v>1</v>
      </c>
      <c r="I203" s="44" t="b">
        <f>AND(NOT(OR(UPPER(INDEX(Fixtures_Rosters!$G$27:$G$40,$E203))="COACH",UPPER(INDEX(Fixtures_Rosters!$G$27:$G$40,$E203))="ASSISTANT COACH")),IF(UPPER(INDEX($E$2:$E$15,$A203))="HOME",OR(UPPER(INDEX(Fixtures_Rosters!$E$27:$E$40,$E203))="ELECTRONIC",UPPER(INDEX(Fixtures_Rosters!$E$27:$E$40,$E203))="BOTH"),IF(UPPER(INDEX($E$2:$E$15,$A203))="AWAY",OR(UPPER(INDEX(Fixtures_Rosters!$E$27:$E$40,$E203))="PAPER",UPPER(INDEX(Fixtures_Rosters!$E$27:$E$40,$E203))="BOTH"),FALSE)))</f>
        <v>0</v>
      </c>
      <c r="J203" s="44" t="b">
        <f>TRUE</f>
        <v>1</v>
      </c>
      <c r="K203" s="44" t="b">
        <f>TRUE</f>
        <v>1</v>
      </c>
      <c r="L203" s="44">
        <f t="shared" si="37"/>
        <v>18</v>
      </c>
      <c r="M203" s="44">
        <f t="shared" si="38"/>
        <v>3</v>
      </c>
      <c r="N203" s="44">
        <f>MOD($E203-$A203-$C203+ROWS(Fixtures_Rosters!$C$27:$C$40)*2,ROWS(Fixtures_Rosters!$C$27:$C$40))</f>
        <v>9</v>
      </c>
      <c r="O203" s="44" t="b">
        <f t="shared" si="39"/>
        <v>1</v>
      </c>
      <c r="P203" s="44">
        <f>IF(AND(INDEX($F$2:$F$15,$A203),$G203,$H203,$I203,$J203,$K203,$O203),$M203*Validation_Lists!$I$3*Validation_Lists!$I$3+$L203*Validation_Lists!$I$3+$N203,Validation_Lists!$I$2)</f>
        <v>999999</v>
      </c>
    </row>
    <row r="204" spans="1:16" x14ac:dyDescent="0.2">
      <c r="A204" s="44">
        <v>4</v>
      </c>
      <c r="B204" s="44">
        <v>4</v>
      </c>
      <c r="C204" s="44">
        <v>2</v>
      </c>
      <c r="D204" s="44" t="s">
        <v>57</v>
      </c>
      <c r="E204" s="44">
        <v>1</v>
      </c>
      <c r="F204" s="44" t="str">
        <f>IF(Fixtures_Rosters!$C$27="","",Fixtures_Rosters!$C$27)</f>
        <v/>
      </c>
      <c r="G204" s="44" t="b">
        <f>AND(LEN($F204&amp;"")&gt;0,UPPER(INDEX(Fixtures_Rosters!$F$27:$F$40,$E204))="YES")</f>
        <v>0</v>
      </c>
      <c r="H204" s="44" t="b">
        <f>INDEX(Fixtures_Rosters!$L$27:$AA$40,$E204,INDEX($D$2:$D$15,$A204))="Available"</f>
        <v>1</v>
      </c>
      <c r="I204" s="44" t="b">
        <f>UPPER(INDEX(Fixtures_Rosters!$I$27:$I$40,$E204))="YES"</f>
        <v>1</v>
      </c>
      <c r="J204" s="44" t="b">
        <f>TRUE</f>
        <v>1</v>
      </c>
      <c r="K204" s="44" t="b">
        <f t="shared" ref="K204:K217" si="40">COUNTIF($J$5:$J$5,$F204)=0</f>
        <v>0</v>
      </c>
      <c r="L204" s="44">
        <f t="shared" si="37"/>
        <v>18</v>
      </c>
      <c r="M204" s="44">
        <f t="shared" ref="M204:M217" si="41">COUNTIF($K$2:$K$4,$F204)</f>
        <v>3</v>
      </c>
      <c r="N204" s="44">
        <f>MOD($E204-$A204-$C204+ROWS(Fixtures_Rosters!$C$27:$C$40)*2,ROWS(Fixtures_Rosters!$C$27:$C$40))</f>
        <v>9</v>
      </c>
      <c r="O204" s="44" t="b">
        <f t="shared" ref="O204:O217" si="42">OR($C$5&lt;&gt;$C$4+1,$F$4=FALSE,$F204&lt;&gt;$K$4)</f>
        <v>1</v>
      </c>
      <c r="P204" s="44">
        <f>IF(AND(INDEX($F$2:$F$15,$A204),$G204,$H204,$I204,$J204,$K204,$O204),$M204*Validation_Lists!$I$3*Validation_Lists!$I$3+$L204*Validation_Lists!$I$3+$N204,Validation_Lists!$I$2)</f>
        <v>999999</v>
      </c>
    </row>
    <row r="205" spans="1:16" x14ac:dyDescent="0.2">
      <c r="A205" s="44">
        <v>4</v>
      </c>
      <c r="B205" s="44">
        <v>4</v>
      </c>
      <c r="C205" s="44">
        <v>2</v>
      </c>
      <c r="D205" s="44" t="s">
        <v>57</v>
      </c>
      <c r="E205" s="44">
        <v>2</v>
      </c>
      <c r="F205" s="44" t="str">
        <f>IF(Fixtures_Rosters!$C$28="","",Fixtures_Rosters!$C$28)</f>
        <v/>
      </c>
      <c r="G205" s="44" t="b">
        <f>AND(LEN($F205&amp;"")&gt;0,UPPER(INDEX(Fixtures_Rosters!$F$27:$F$40,$E205))="YES")</f>
        <v>0</v>
      </c>
      <c r="H205" s="44" t="b">
        <f>INDEX(Fixtures_Rosters!$L$27:$AA$40,$E205,INDEX($D$2:$D$15,$A205))="Available"</f>
        <v>1</v>
      </c>
      <c r="I205" s="44" t="b">
        <f>UPPER(INDEX(Fixtures_Rosters!$I$27:$I$40,$E205))="YES"</f>
        <v>1</v>
      </c>
      <c r="J205" s="44" t="b">
        <f>TRUE</f>
        <v>1</v>
      </c>
      <c r="K205" s="44" t="b">
        <f t="shared" si="40"/>
        <v>0</v>
      </c>
      <c r="L205" s="44">
        <f t="shared" si="37"/>
        <v>18</v>
      </c>
      <c r="M205" s="44">
        <f t="shared" si="41"/>
        <v>3</v>
      </c>
      <c r="N205" s="44">
        <f>MOD($E205-$A205-$C205+ROWS(Fixtures_Rosters!$C$27:$C$40)*2,ROWS(Fixtures_Rosters!$C$27:$C$40))</f>
        <v>10</v>
      </c>
      <c r="O205" s="44" t="b">
        <f t="shared" si="42"/>
        <v>1</v>
      </c>
      <c r="P205" s="44">
        <f>IF(AND(INDEX($F$2:$F$15,$A205),$G205,$H205,$I205,$J205,$K205,$O205),$M205*Validation_Lists!$I$3*Validation_Lists!$I$3+$L205*Validation_Lists!$I$3+$N205,Validation_Lists!$I$2)</f>
        <v>999999</v>
      </c>
    </row>
    <row r="206" spans="1:16" x14ac:dyDescent="0.2">
      <c r="A206" s="44">
        <v>4</v>
      </c>
      <c r="B206" s="44">
        <v>4</v>
      </c>
      <c r="C206" s="44">
        <v>2</v>
      </c>
      <c r="D206" s="44" t="s">
        <v>57</v>
      </c>
      <c r="E206" s="44">
        <v>3</v>
      </c>
      <c r="F206" s="44" t="str">
        <f>IF(Fixtures_Rosters!$C$29="","",Fixtures_Rosters!$C$29)</f>
        <v/>
      </c>
      <c r="G206" s="44" t="b">
        <f>AND(LEN($F206&amp;"")&gt;0,UPPER(INDEX(Fixtures_Rosters!$F$27:$F$40,$E206))="YES")</f>
        <v>0</v>
      </c>
      <c r="H206" s="44" t="b">
        <f>INDEX(Fixtures_Rosters!$L$27:$AA$40,$E206,INDEX($D$2:$D$15,$A206))="Available"</f>
        <v>1</v>
      </c>
      <c r="I206" s="44" t="b">
        <f>UPPER(INDEX(Fixtures_Rosters!$I$27:$I$40,$E206))="YES"</f>
        <v>1</v>
      </c>
      <c r="J206" s="44" t="b">
        <f>TRUE</f>
        <v>1</v>
      </c>
      <c r="K206" s="44" t="b">
        <f t="shared" si="40"/>
        <v>0</v>
      </c>
      <c r="L206" s="44">
        <f t="shared" si="37"/>
        <v>18</v>
      </c>
      <c r="M206" s="44">
        <f t="shared" si="41"/>
        <v>3</v>
      </c>
      <c r="N206" s="44">
        <f>MOD($E206-$A206-$C206+ROWS(Fixtures_Rosters!$C$27:$C$40)*2,ROWS(Fixtures_Rosters!$C$27:$C$40))</f>
        <v>11</v>
      </c>
      <c r="O206" s="44" t="b">
        <f t="shared" si="42"/>
        <v>1</v>
      </c>
      <c r="P206" s="44">
        <f>IF(AND(INDEX($F$2:$F$15,$A206),$G206,$H206,$I206,$J206,$K206,$O206),$M206*Validation_Lists!$I$3*Validation_Lists!$I$3+$L206*Validation_Lists!$I$3+$N206,Validation_Lists!$I$2)</f>
        <v>999999</v>
      </c>
    </row>
    <row r="207" spans="1:16" x14ac:dyDescent="0.2">
      <c r="A207" s="44">
        <v>4</v>
      </c>
      <c r="B207" s="44">
        <v>4</v>
      </c>
      <c r="C207" s="44">
        <v>2</v>
      </c>
      <c r="D207" s="44" t="s">
        <v>57</v>
      </c>
      <c r="E207" s="44">
        <v>4</v>
      </c>
      <c r="F207" s="44" t="str">
        <f>IF(Fixtures_Rosters!$C$30="","",Fixtures_Rosters!$C$30)</f>
        <v/>
      </c>
      <c r="G207" s="44" t="b">
        <f>AND(LEN($F207&amp;"")&gt;0,UPPER(INDEX(Fixtures_Rosters!$F$27:$F$40,$E207))="YES")</f>
        <v>0</v>
      </c>
      <c r="H207" s="44" t="b">
        <f>INDEX(Fixtures_Rosters!$L$27:$AA$40,$E207,INDEX($D$2:$D$15,$A207))="Available"</f>
        <v>1</v>
      </c>
      <c r="I207" s="44" t="b">
        <f>UPPER(INDEX(Fixtures_Rosters!$I$27:$I$40,$E207))="YES"</f>
        <v>1</v>
      </c>
      <c r="J207" s="44" t="b">
        <f>TRUE</f>
        <v>1</v>
      </c>
      <c r="K207" s="44" t="b">
        <f t="shared" si="40"/>
        <v>0</v>
      </c>
      <c r="L207" s="44">
        <f t="shared" si="37"/>
        <v>18</v>
      </c>
      <c r="M207" s="44">
        <f t="shared" si="41"/>
        <v>3</v>
      </c>
      <c r="N207" s="44">
        <f>MOD($E207-$A207-$C207+ROWS(Fixtures_Rosters!$C$27:$C$40)*2,ROWS(Fixtures_Rosters!$C$27:$C$40))</f>
        <v>12</v>
      </c>
      <c r="O207" s="44" t="b">
        <f t="shared" si="42"/>
        <v>1</v>
      </c>
      <c r="P207" s="44">
        <f>IF(AND(INDEX($F$2:$F$15,$A207),$G207,$H207,$I207,$J207,$K207,$O207),$M207*Validation_Lists!$I$3*Validation_Lists!$I$3+$L207*Validation_Lists!$I$3+$N207,Validation_Lists!$I$2)</f>
        <v>999999</v>
      </c>
    </row>
    <row r="208" spans="1:16" x14ac:dyDescent="0.2">
      <c r="A208" s="44">
        <v>4</v>
      </c>
      <c r="B208" s="44">
        <v>4</v>
      </c>
      <c r="C208" s="44">
        <v>2</v>
      </c>
      <c r="D208" s="44" t="s">
        <v>57</v>
      </c>
      <c r="E208" s="44">
        <v>5</v>
      </c>
      <c r="F208" s="44" t="str">
        <f>IF(Fixtures_Rosters!$C$31="","",Fixtures_Rosters!$C$31)</f>
        <v/>
      </c>
      <c r="G208" s="44" t="b">
        <f>AND(LEN($F208&amp;"")&gt;0,UPPER(INDEX(Fixtures_Rosters!$F$27:$F$40,$E208))="YES")</f>
        <v>0</v>
      </c>
      <c r="H208" s="44" t="b">
        <f>INDEX(Fixtures_Rosters!$L$27:$AA$40,$E208,INDEX($D$2:$D$15,$A208))="Available"</f>
        <v>1</v>
      </c>
      <c r="I208" s="44" t="b">
        <f>UPPER(INDEX(Fixtures_Rosters!$I$27:$I$40,$E208))="YES"</f>
        <v>1</v>
      </c>
      <c r="J208" s="44" t="b">
        <f>TRUE</f>
        <v>1</v>
      </c>
      <c r="K208" s="44" t="b">
        <f t="shared" si="40"/>
        <v>0</v>
      </c>
      <c r="L208" s="44">
        <f t="shared" si="37"/>
        <v>18</v>
      </c>
      <c r="M208" s="44">
        <f t="shared" si="41"/>
        <v>3</v>
      </c>
      <c r="N208" s="44">
        <f>MOD($E208-$A208-$C208+ROWS(Fixtures_Rosters!$C$27:$C$40)*2,ROWS(Fixtures_Rosters!$C$27:$C$40))</f>
        <v>13</v>
      </c>
      <c r="O208" s="44" t="b">
        <f t="shared" si="42"/>
        <v>1</v>
      </c>
      <c r="P208" s="44">
        <f>IF(AND(INDEX($F$2:$F$15,$A208),$G208,$H208,$I208,$J208,$K208,$O208),$M208*Validation_Lists!$I$3*Validation_Lists!$I$3+$L208*Validation_Lists!$I$3+$N208,Validation_Lists!$I$2)</f>
        <v>999999</v>
      </c>
    </row>
    <row r="209" spans="1:16" x14ac:dyDescent="0.2">
      <c r="A209" s="44">
        <v>4</v>
      </c>
      <c r="B209" s="44">
        <v>4</v>
      </c>
      <c r="C209" s="44">
        <v>2</v>
      </c>
      <c r="D209" s="44" t="s">
        <v>57</v>
      </c>
      <c r="E209" s="44">
        <v>6</v>
      </c>
      <c r="F209" s="44" t="str">
        <f>IF(Fixtures_Rosters!$C$32="","",Fixtures_Rosters!$C$32)</f>
        <v/>
      </c>
      <c r="G209" s="44" t="b">
        <f>AND(LEN($F209&amp;"")&gt;0,UPPER(INDEX(Fixtures_Rosters!$F$27:$F$40,$E209))="YES")</f>
        <v>0</v>
      </c>
      <c r="H209" s="44" t="b">
        <f>INDEX(Fixtures_Rosters!$L$27:$AA$40,$E209,INDEX($D$2:$D$15,$A209))="Available"</f>
        <v>1</v>
      </c>
      <c r="I209" s="44" t="b">
        <f>UPPER(INDEX(Fixtures_Rosters!$I$27:$I$40,$E209))="YES"</f>
        <v>1</v>
      </c>
      <c r="J209" s="44" t="b">
        <f>TRUE</f>
        <v>1</v>
      </c>
      <c r="K209" s="44" t="b">
        <f t="shared" si="40"/>
        <v>0</v>
      </c>
      <c r="L209" s="44">
        <f t="shared" si="37"/>
        <v>18</v>
      </c>
      <c r="M209" s="44">
        <f t="shared" si="41"/>
        <v>3</v>
      </c>
      <c r="N209" s="44">
        <f>MOD($E209-$A209-$C209+ROWS(Fixtures_Rosters!$C$27:$C$40)*2,ROWS(Fixtures_Rosters!$C$27:$C$40))</f>
        <v>0</v>
      </c>
      <c r="O209" s="44" t="b">
        <f t="shared" si="42"/>
        <v>1</v>
      </c>
      <c r="P209" s="44">
        <f>IF(AND(INDEX($F$2:$F$15,$A209),$G209,$H209,$I209,$J209,$K209,$O209),$M209*Validation_Lists!$I$3*Validation_Lists!$I$3+$L209*Validation_Lists!$I$3+$N209,Validation_Lists!$I$2)</f>
        <v>999999</v>
      </c>
    </row>
    <row r="210" spans="1:16" x14ac:dyDescent="0.2">
      <c r="A210" s="44">
        <v>4</v>
      </c>
      <c r="B210" s="44">
        <v>4</v>
      </c>
      <c r="C210" s="44">
        <v>2</v>
      </c>
      <c r="D210" s="44" t="s">
        <v>57</v>
      </c>
      <c r="E210" s="44">
        <v>7</v>
      </c>
      <c r="F210" s="44" t="str">
        <f>IF(Fixtures_Rosters!$C$33="","",Fixtures_Rosters!$C$33)</f>
        <v/>
      </c>
      <c r="G210" s="44" t="b">
        <f>AND(LEN($F210&amp;"")&gt;0,UPPER(INDEX(Fixtures_Rosters!$F$27:$F$40,$E210))="YES")</f>
        <v>0</v>
      </c>
      <c r="H210" s="44" t="b">
        <f>INDEX(Fixtures_Rosters!$L$27:$AA$40,$E210,INDEX($D$2:$D$15,$A210))="Available"</f>
        <v>1</v>
      </c>
      <c r="I210" s="44" t="b">
        <f>UPPER(INDEX(Fixtures_Rosters!$I$27:$I$40,$E210))="YES"</f>
        <v>1</v>
      </c>
      <c r="J210" s="44" t="b">
        <f>TRUE</f>
        <v>1</v>
      </c>
      <c r="K210" s="44" t="b">
        <f t="shared" si="40"/>
        <v>0</v>
      </c>
      <c r="L210" s="44">
        <f t="shared" si="37"/>
        <v>18</v>
      </c>
      <c r="M210" s="44">
        <f t="shared" si="41"/>
        <v>3</v>
      </c>
      <c r="N210" s="44">
        <f>MOD($E210-$A210-$C210+ROWS(Fixtures_Rosters!$C$27:$C$40)*2,ROWS(Fixtures_Rosters!$C$27:$C$40))</f>
        <v>1</v>
      </c>
      <c r="O210" s="44" t="b">
        <f t="shared" si="42"/>
        <v>1</v>
      </c>
      <c r="P210" s="44">
        <f>IF(AND(INDEX($F$2:$F$15,$A210),$G210,$H210,$I210,$J210,$K210,$O210),$M210*Validation_Lists!$I$3*Validation_Lists!$I$3+$L210*Validation_Lists!$I$3+$N210,Validation_Lists!$I$2)</f>
        <v>999999</v>
      </c>
    </row>
    <row r="211" spans="1:16" x14ac:dyDescent="0.2">
      <c r="A211" s="44">
        <v>4</v>
      </c>
      <c r="B211" s="44">
        <v>4</v>
      </c>
      <c r="C211" s="44">
        <v>2</v>
      </c>
      <c r="D211" s="44" t="s">
        <v>57</v>
      </c>
      <c r="E211" s="44">
        <v>8</v>
      </c>
      <c r="F211" s="44" t="str">
        <f>IF(Fixtures_Rosters!$C$34="","",Fixtures_Rosters!$C$34)</f>
        <v/>
      </c>
      <c r="G211" s="44" t="b">
        <f>AND(LEN($F211&amp;"")&gt;0,UPPER(INDEX(Fixtures_Rosters!$F$27:$F$40,$E211))="YES")</f>
        <v>0</v>
      </c>
      <c r="H211" s="44" t="b">
        <f>INDEX(Fixtures_Rosters!$L$27:$AA$40,$E211,INDEX($D$2:$D$15,$A211))="Available"</f>
        <v>1</v>
      </c>
      <c r="I211" s="44" t="b">
        <f>UPPER(INDEX(Fixtures_Rosters!$I$27:$I$40,$E211))="YES"</f>
        <v>1</v>
      </c>
      <c r="J211" s="44" t="b">
        <f>TRUE</f>
        <v>1</v>
      </c>
      <c r="K211" s="44" t="b">
        <f t="shared" si="40"/>
        <v>0</v>
      </c>
      <c r="L211" s="44">
        <f t="shared" si="37"/>
        <v>18</v>
      </c>
      <c r="M211" s="44">
        <f t="shared" si="41"/>
        <v>3</v>
      </c>
      <c r="N211" s="44">
        <f>MOD($E211-$A211-$C211+ROWS(Fixtures_Rosters!$C$27:$C$40)*2,ROWS(Fixtures_Rosters!$C$27:$C$40))</f>
        <v>2</v>
      </c>
      <c r="O211" s="44" t="b">
        <f t="shared" si="42"/>
        <v>1</v>
      </c>
      <c r="P211" s="44">
        <f>IF(AND(INDEX($F$2:$F$15,$A211),$G211,$H211,$I211,$J211,$K211,$O211),$M211*Validation_Lists!$I$3*Validation_Lists!$I$3+$L211*Validation_Lists!$I$3+$N211,Validation_Lists!$I$2)</f>
        <v>999999</v>
      </c>
    </row>
    <row r="212" spans="1:16" x14ac:dyDescent="0.2">
      <c r="A212" s="44">
        <v>4</v>
      </c>
      <c r="B212" s="44">
        <v>4</v>
      </c>
      <c r="C212" s="44">
        <v>2</v>
      </c>
      <c r="D212" s="44" t="s">
        <v>57</v>
      </c>
      <c r="E212" s="44">
        <v>9</v>
      </c>
      <c r="F212" s="44" t="str">
        <f>IF(Fixtures_Rosters!$C$35="","",Fixtures_Rosters!$C$35)</f>
        <v/>
      </c>
      <c r="G212" s="44" t="b">
        <f>AND(LEN($F212&amp;"")&gt;0,UPPER(INDEX(Fixtures_Rosters!$F$27:$F$40,$E212))="YES")</f>
        <v>0</v>
      </c>
      <c r="H212" s="44" t="b">
        <f>INDEX(Fixtures_Rosters!$L$27:$AA$40,$E212,INDEX($D$2:$D$15,$A212))="Available"</f>
        <v>1</v>
      </c>
      <c r="I212" s="44" t="b">
        <f>UPPER(INDEX(Fixtures_Rosters!$I$27:$I$40,$E212))="YES"</f>
        <v>1</v>
      </c>
      <c r="J212" s="44" t="b">
        <f>TRUE</f>
        <v>1</v>
      </c>
      <c r="K212" s="44" t="b">
        <f t="shared" si="40"/>
        <v>0</v>
      </c>
      <c r="L212" s="44">
        <f t="shared" si="37"/>
        <v>18</v>
      </c>
      <c r="M212" s="44">
        <f t="shared" si="41"/>
        <v>3</v>
      </c>
      <c r="N212" s="44">
        <f>MOD($E212-$A212-$C212+ROWS(Fixtures_Rosters!$C$27:$C$40)*2,ROWS(Fixtures_Rosters!$C$27:$C$40))</f>
        <v>3</v>
      </c>
      <c r="O212" s="44" t="b">
        <f t="shared" si="42"/>
        <v>1</v>
      </c>
      <c r="P212" s="44">
        <f>IF(AND(INDEX($F$2:$F$15,$A212),$G212,$H212,$I212,$J212,$K212,$O212),$M212*Validation_Lists!$I$3*Validation_Lists!$I$3+$L212*Validation_Lists!$I$3+$N212,Validation_Lists!$I$2)</f>
        <v>999999</v>
      </c>
    </row>
    <row r="213" spans="1:16" x14ac:dyDescent="0.2">
      <c r="A213" s="44">
        <v>4</v>
      </c>
      <c r="B213" s="44">
        <v>4</v>
      </c>
      <c r="C213" s="44">
        <v>2</v>
      </c>
      <c r="D213" s="44" t="s">
        <v>57</v>
      </c>
      <c r="E213" s="44">
        <v>10</v>
      </c>
      <c r="F213" s="44" t="str">
        <f>IF(Fixtures_Rosters!$C$36="","",Fixtures_Rosters!$C$36)</f>
        <v/>
      </c>
      <c r="G213" s="44" t="b">
        <f>AND(LEN($F213&amp;"")&gt;0,UPPER(INDEX(Fixtures_Rosters!$F$27:$F$40,$E213))="YES")</f>
        <v>0</v>
      </c>
      <c r="H213" s="44" t="b">
        <f>INDEX(Fixtures_Rosters!$L$27:$AA$40,$E213,INDEX($D$2:$D$15,$A213))="Available"</f>
        <v>1</v>
      </c>
      <c r="I213" s="44" t="b">
        <f>UPPER(INDEX(Fixtures_Rosters!$I$27:$I$40,$E213))="YES"</f>
        <v>1</v>
      </c>
      <c r="J213" s="44" t="b">
        <f>TRUE</f>
        <v>1</v>
      </c>
      <c r="K213" s="44" t="b">
        <f t="shared" si="40"/>
        <v>0</v>
      </c>
      <c r="L213" s="44">
        <f t="shared" si="37"/>
        <v>18</v>
      </c>
      <c r="M213" s="44">
        <f t="shared" si="41"/>
        <v>3</v>
      </c>
      <c r="N213" s="44">
        <f>MOD($E213-$A213-$C213+ROWS(Fixtures_Rosters!$C$27:$C$40)*2,ROWS(Fixtures_Rosters!$C$27:$C$40))</f>
        <v>4</v>
      </c>
      <c r="O213" s="44" t="b">
        <f t="shared" si="42"/>
        <v>1</v>
      </c>
      <c r="P213" s="44">
        <f>IF(AND(INDEX($F$2:$F$15,$A213),$G213,$H213,$I213,$J213,$K213,$O213),$M213*Validation_Lists!$I$3*Validation_Lists!$I$3+$L213*Validation_Lists!$I$3+$N213,Validation_Lists!$I$2)</f>
        <v>999999</v>
      </c>
    </row>
    <row r="214" spans="1:16" x14ac:dyDescent="0.2">
      <c r="A214" s="44">
        <v>4</v>
      </c>
      <c r="B214" s="44">
        <v>4</v>
      </c>
      <c r="C214" s="44">
        <v>2</v>
      </c>
      <c r="D214" s="44" t="s">
        <v>57</v>
      </c>
      <c r="E214" s="44">
        <v>11</v>
      </c>
      <c r="F214" s="44" t="str">
        <f>IF(Fixtures_Rosters!$C$37="","",Fixtures_Rosters!$C$37)</f>
        <v/>
      </c>
      <c r="G214" s="44" t="b">
        <f>AND(LEN($F214&amp;"")&gt;0,UPPER(INDEX(Fixtures_Rosters!$F$27:$F$40,$E214))="YES")</f>
        <v>0</v>
      </c>
      <c r="H214" s="44" t="b">
        <f>INDEX(Fixtures_Rosters!$L$27:$AA$40,$E214,INDEX($D$2:$D$15,$A214))="Available"</f>
        <v>1</v>
      </c>
      <c r="I214" s="44" t="b">
        <f>UPPER(INDEX(Fixtures_Rosters!$I$27:$I$40,$E214))="YES"</f>
        <v>1</v>
      </c>
      <c r="J214" s="44" t="b">
        <f>TRUE</f>
        <v>1</v>
      </c>
      <c r="K214" s="44" t="b">
        <f t="shared" si="40"/>
        <v>0</v>
      </c>
      <c r="L214" s="44">
        <f t="shared" si="37"/>
        <v>18</v>
      </c>
      <c r="M214" s="44">
        <f t="shared" si="41"/>
        <v>3</v>
      </c>
      <c r="N214" s="44">
        <f>MOD($E214-$A214-$C214+ROWS(Fixtures_Rosters!$C$27:$C$40)*2,ROWS(Fixtures_Rosters!$C$27:$C$40))</f>
        <v>5</v>
      </c>
      <c r="O214" s="44" t="b">
        <f t="shared" si="42"/>
        <v>1</v>
      </c>
      <c r="P214" s="44">
        <f>IF(AND(INDEX($F$2:$F$15,$A214),$G214,$H214,$I214,$J214,$K214,$O214),$M214*Validation_Lists!$I$3*Validation_Lists!$I$3+$L214*Validation_Lists!$I$3+$N214,Validation_Lists!$I$2)</f>
        <v>999999</v>
      </c>
    </row>
    <row r="215" spans="1:16" x14ac:dyDescent="0.2">
      <c r="A215" s="44">
        <v>4</v>
      </c>
      <c r="B215" s="44">
        <v>4</v>
      </c>
      <c r="C215" s="44">
        <v>2</v>
      </c>
      <c r="D215" s="44" t="s">
        <v>57</v>
      </c>
      <c r="E215" s="44">
        <v>12</v>
      </c>
      <c r="F215" s="44" t="str">
        <f>IF(Fixtures_Rosters!$C$38="","",Fixtures_Rosters!$C$38)</f>
        <v/>
      </c>
      <c r="G215" s="44" t="b">
        <f>AND(LEN($F215&amp;"")&gt;0,UPPER(INDEX(Fixtures_Rosters!$F$27:$F$40,$E215))="YES")</f>
        <v>0</v>
      </c>
      <c r="H215" s="44" t="b">
        <f>INDEX(Fixtures_Rosters!$L$27:$AA$40,$E215,INDEX($D$2:$D$15,$A215))="Available"</f>
        <v>1</v>
      </c>
      <c r="I215" s="44" t="b">
        <f>UPPER(INDEX(Fixtures_Rosters!$I$27:$I$40,$E215))="YES"</f>
        <v>1</v>
      </c>
      <c r="J215" s="44" t="b">
        <f>TRUE</f>
        <v>1</v>
      </c>
      <c r="K215" s="44" t="b">
        <f t="shared" si="40"/>
        <v>0</v>
      </c>
      <c r="L215" s="44">
        <f t="shared" si="37"/>
        <v>18</v>
      </c>
      <c r="M215" s="44">
        <f t="shared" si="41"/>
        <v>3</v>
      </c>
      <c r="N215" s="44">
        <f>MOD($E215-$A215-$C215+ROWS(Fixtures_Rosters!$C$27:$C$40)*2,ROWS(Fixtures_Rosters!$C$27:$C$40))</f>
        <v>6</v>
      </c>
      <c r="O215" s="44" t="b">
        <f t="shared" si="42"/>
        <v>1</v>
      </c>
      <c r="P215" s="44">
        <f>IF(AND(INDEX($F$2:$F$15,$A215),$G215,$H215,$I215,$J215,$K215,$O215),$M215*Validation_Lists!$I$3*Validation_Lists!$I$3+$L215*Validation_Lists!$I$3+$N215,Validation_Lists!$I$2)</f>
        <v>999999</v>
      </c>
    </row>
    <row r="216" spans="1:16" x14ac:dyDescent="0.2">
      <c r="A216" s="44">
        <v>4</v>
      </c>
      <c r="B216" s="44">
        <v>4</v>
      </c>
      <c r="C216" s="44">
        <v>2</v>
      </c>
      <c r="D216" s="44" t="s">
        <v>57</v>
      </c>
      <c r="E216" s="44">
        <v>13</v>
      </c>
      <c r="F216" s="44" t="str">
        <f>IF(Fixtures_Rosters!$C$39="","",Fixtures_Rosters!$C$39)</f>
        <v/>
      </c>
      <c r="G216" s="44" t="b">
        <f>AND(LEN($F216&amp;"")&gt;0,UPPER(INDEX(Fixtures_Rosters!$F$27:$F$40,$E216))="YES")</f>
        <v>0</v>
      </c>
      <c r="H216" s="44" t="b">
        <f>INDEX(Fixtures_Rosters!$L$27:$AA$40,$E216,INDEX($D$2:$D$15,$A216))="Available"</f>
        <v>1</v>
      </c>
      <c r="I216" s="44" t="b">
        <f>UPPER(INDEX(Fixtures_Rosters!$I$27:$I$40,$E216))="YES"</f>
        <v>1</v>
      </c>
      <c r="J216" s="44" t="b">
        <f>TRUE</f>
        <v>1</v>
      </c>
      <c r="K216" s="44" t="b">
        <f t="shared" si="40"/>
        <v>0</v>
      </c>
      <c r="L216" s="44">
        <f t="shared" si="37"/>
        <v>18</v>
      </c>
      <c r="M216" s="44">
        <f t="shared" si="41"/>
        <v>3</v>
      </c>
      <c r="N216" s="44">
        <f>MOD($E216-$A216-$C216+ROWS(Fixtures_Rosters!$C$27:$C$40)*2,ROWS(Fixtures_Rosters!$C$27:$C$40))</f>
        <v>7</v>
      </c>
      <c r="O216" s="44" t="b">
        <f t="shared" si="42"/>
        <v>1</v>
      </c>
      <c r="P216" s="44">
        <f>IF(AND(INDEX($F$2:$F$15,$A216),$G216,$H216,$I216,$J216,$K216,$O216),$M216*Validation_Lists!$I$3*Validation_Lists!$I$3+$L216*Validation_Lists!$I$3+$N216,Validation_Lists!$I$2)</f>
        <v>999999</v>
      </c>
    </row>
    <row r="217" spans="1:16" x14ac:dyDescent="0.2">
      <c r="A217" s="44">
        <v>4</v>
      </c>
      <c r="B217" s="44">
        <v>4</v>
      </c>
      <c r="C217" s="44">
        <v>2</v>
      </c>
      <c r="D217" s="44" t="s">
        <v>57</v>
      </c>
      <c r="E217" s="44">
        <v>14</v>
      </c>
      <c r="F217" s="44" t="str">
        <f>IF(Fixtures_Rosters!$C$40="","",Fixtures_Rosters!$C$40)</f>
        <v/>
      </c>
      <c r="G217" s="44" t="b">
        <f>AND(LEN($F217&amp;"")&gt;0,UPPER(INDEX(Fixtures_Rosters!$F$27:$F$40,$E217))="YES")</f>
        <v>0</v>
      </c>
      <c r="H217" s="44" t="b">
        <f>INDEX(Fixtures_Rosters!$L$27:$AA$40,$E217,INDEX($D$2:$D$15,$A217))="Available"</f>
        <v>1</v>
      </c>
      <c r="I217" s="44" t="b">
        <f>UPPER(INDEX(Fixtures_Rosters!$I$27:$I$40,$E217))="YES"</f>
        <v>1</v>
      </c>
      <c r="J217" s="44" t="b">
        <f>TRUE</f>
        <v>1</v>
      </c>
      <c r="K217" s="44" t="b">
        <f t="shared" si="40"/>
        <v>0</v>
      </c>
      <c r="L217" s="44">
        <f t="shared" si="37"/>
        <v>18</v>
      </c>
      <c r="M217" s="44">
        <f t="shared" si="41"/>
        <v>3</v>
      </c>
      <c r="N217" s="44">
        <f>MOD($E217-$A217-$C217+ROWS(Fixtures_Rosters!$C$27:$C$40)*2,ROWS(Fixtures_Rosters!$C$27:$C$40))</f>
        <v>8</v>
      </c>
      <c r="O217" s="44" t="b">
        <f t="shared" si="42"/>
        <v>1</v>
      </c>
      <c r="P217" s="44">
        <f>IF(AND(INDEX($F$2:$F$15,$A217),$G217,$H217,$I217,$J217,$K217,$O217),$M217*Validation_Lists!$I$3*Validation_Lists!$I$3+$L217*Validation_Lists!$I$3+$N217,Validation_Lists!$I$2)</f>
        <v>999999</v>
      </c>
    </row>
    <row r="218" spans="1:16" x14ac:dyDescent="0.2">
      <c r="A218" s="44">
        <v>4</v>
      </c>
      <c r="B218" s="44">
        <v>4</v>
      </c>
      <c r="C218" s="44">
        <v>3</v>
      </c>
      <c r="D218" s="44" t="s">
        <v>58</v>
      </c>
      <c r="E218" s="44">
        <v>1</v>
      </c>
      <c r="F218" s="44" t="str">
        <f>IF(Fixtures_Rosters!$C$27="","",Fixtures_Rosters!$C$27)</f>
        <v/>
      </c>
      <c r="G218" s="44" t="b">
        <f>AND(LEN($F218&amp;"")&gt;0,UPPER(INDEX(Fixtures_Rosters!$F$27:$F$40,$E218))="YES")</f>
        <v>0</v>
      </c>
      <c r="H218" s="44" t="b">
        <f>INDEX(Fixtures_Rosters!$L$27:$AA$40,$E218,INDEX($D$2:$D$15,$A218))="Available"</f>
        <v>1</v>
      </c>
      <c r="I218" s="44" t="b">
        <f>UPPER(INDEX(Fixtures_Rosters!$J$27:$J$40,$E218))="YES"</f>
        <v>1</v>
      </c>
      <c r="J218" s="44" t="b">
        <f>TRUE</f>
        <v>1</v>
      </c>
      <c r="K218" s="44" t="b">
        <f t="shared" ref="K218:K231" si="43">COUNTIF($J$5:$K$5,$F218)=0</f>
        <v>0</v>
      </c>
      <c r="L218" s="44">
        <f t="shared" si="37"/>
        <v>18</v>
      </c>
      <c r="M218" s="44">
        <f t="shared" ref="M218:M231" si="44">COUNTIF($L$2:$L$4,$F218)</f>
        <v>3</v>
      </c>
      <c r="N218" s="44">
        <f>MOD($E218-$A218-$C218+ROWS(Fixtures_Rosters!$C$27:$C$40)*2,ROWS(Fixtures_Rosters!$C$27:$C$40))</f>
        <v>8</v>
      </c>
      <c r="O218" s="44" t="b">
        <f t="shared" ref="O218:O231" si="45">OR($C$5&lt;&gt;$C$4+1,$F$4=FALSE,$F218&lt;&gt;$L$4)</f>
        <v>1</v>
      </c>
      <c r="P218" s="44">
        <f>IF(AND(INDEX($F$2:$F$15,$A218),$G218,$H218,$I218,$J218,$K218,$O218),$M218*Validation_Lists!$I$3*Validation_Lists!$I$3+$L218*Validation_Lists!$I$3+$N218,Validation_Lists!$I$2)</f>
        <v>999999</v>
      </c>
    </row>
    <row r="219" spans="1:16" x14ac:dyDescent="0.2">
      <c r="A219" s="44">
        <v>4</v>
      </c>
      <c r="B219" s="44">
        <v>4</v>
      </c>
      <c r="C219" s="44">
        <v>3</v>
      </c>
      <c r="D219" s="44" t="s">
        <v>58</v>
      </c>
      <c r="E219" s="44">
        <v>2</v>
      </c>
      <c r="F219" s="44" t="str">
        <f>IF(Fixtures_Rosters!$C$28="","",Fixtures_Rosters!$C$28)</f>
        <v/>
      </c>
      <c r="G219" s="44" t="b">
        <f>AND(LEN($F219&amp;"")&gt;0,UPPER(INDEX(Fixtures_Rosters!$F$27:$F$40,$E219))="YES")</f>
        <v>0</v>
      </c>
      <c r="H219" s="44" t="b">
        <f>INDEX(Fixtures_Rosters!$L$27:$AA$40,$E219,INDEX($D$2:$D$15,$A219))="Available"</f>
        <v>1</v>
      </c>
      <c r="I219" s="44" t="b">
        <f>UPPER(INDEX(Fixtures_Rosters!$J$27:$J$40,$E219))="YES"</f>
        <v>1</v>
      </c>
      <c r="J219" s="44" t="b">
        <f>TRUE</f>
        <v>1</v>
      </c>
      <c r="K219" s="44" t="b">
        <f t="shared" si="43"/>
        <v>0</v>
      </c>
      <c r="L219" s="44">
        <f t="shared" si="37"/>
        <v>18</v>
      </c>
      <c r="M219" s="44">
        <f t="shared" si="44"/>
        <v>3</v>
      </c>
      <c r="N219" s="44">
        <f>MOD($E219-$A219-$C219+ROWS(Fixtures_Rosters!$C$27:$C$40)*2,ROWS(Fixtures_Rosters!$C$27:$C$40))</f>
        <v>9</v>
      </c>
      <c r="O219" s="44" t="b">
        <f t="shared" si="45"/>
        <v>1</v>
      </c>
      <c r="P219" s="44">
        <f>IF(AND(INDEX($F$2:$F$15,$A219),$G219,$H219,$I219,$J219,$K219,$O219),$M219*Validation_Lists!$I$3*Validation_Lists!$I$3+$L219*Validation_Lists!$I$3+$N219,Validation_Lists!$I$2)</f>
        <v>999999</v>
      </c>
    </row>
    <row r="220" spans="1:16" x14ac:dyDescent="0.2">
      <c r="A220" s="44">
        <v>4</v>
      </c>
      <c r="B220" s="44">
        <v>4</v>
      </c>
      <c r="C220" s="44">
        <v>3</v>
      </c>
      <c r="D220" s="44" t="s">
        <v>58</v>
      </c>
      <c r="E220" s="44">
        <v>3</v>
      </c>
      <c r="F220" s="44" t="str">
        <f>IF(Fixtures_Rosters!$C$29="","",Fixtures_Rosters!$C$29)</f>
        <v/>
      </c>
      <c r="G220" s="44" t="b">
        <f>AND(LEN($F220&amp;"")&gt;0,UPPER(INDEX(Fixtures_Rosters!$F$27:$F$40,$E220))="YES")</f>
        <v>0</v>
      </c>
      <c r="H220" s="44" t="b">
        <f>INDEX(Fixtures_Rosters!$L$27:$AA$40,$E220,INDEX($D$2:$D$15,$A220))="Available"</f>
        <v>1</v>
      </c>
      <c r="I220" s="44" t="b">
        <f>UPPER(INDEX(Fixtures_Rosters!$J$27:$J$40,$E220))="YES"</f>
        <v>1</v>
      </c>
      <c r="J220" s="44" t="b">
        <f>TRUE</f>
        <v>1</v>
      </c>
      <c r="K220" s="44" t="b">
        <f t="shared" si="43"/>
        <v>0</v>
      </c>
      <c r="L220" s="44">
        <f t="shared" si="37"/>
        <v>18</v>
      </c>
      <c r="M220" s="44">
        <f t="shared" si="44"/>
        <v>3</v>
      </c>
      <c r="N220" s="44">
        <f>MOD($E220-$A220-$C220+ROWS(Fixtures_Rosters!$C$27:$C$40)*2,ROWS(Fixtures_Rosters!$C$27:$C$40))</f>
        <v>10</v>
      </c>
      <c r="O220" s="44" t="b">
        <f t="shared" si="45"/>
        <v>1</v>
      </c>
      <c r="P220" s="44">
        <f>IF(AND(INDEX($F$2:$F$15,$A220),$G220,$H220,$I220,$J220,$K220,$O220),$M220*Validation_Lists!$I$3*Validation_Lists!$I$3+$L220*Validation_Lists!$I$3+$N220,Validation_Lists!$I$2)</f>
        <v>999999</v>
      </c>
    </row>
    <row r="221" spans="1:16" x14ac:dyDescent="0.2">
      <c r="A221" s="44">
        <v>4</v>
      </c>
      <c r="B221" s="44">
        <v>4</v>
      </c>
      <c r="C221" s="44">
        <v>3</v>
      </c>
      <c r="D221" s="44" t="s">
        <v>58</v>
      </c>
      <c r="E221" s="44">
        <v>4</v>
      </c>
      <c r="F221" s="44" t="str">
        <f>IF(Fixtures_Rosters!$C$30="","",Fixtures_Rosters!$C$30)</f>
        <v/>
      </c>
      <c r="G221" s="44" t="b">
        <f>AND(LEN($F221&amp;"")&gt;0,UPPER(INDEX(Fixtures_Rosters!$F$27:$F$40,$E221))="YES")</f>
        <v>0</v>
      </c>
      <c r="H221" s="44" t="b">
        <f>INDEX(Fixtures_Rosters!$L$27:$AA$40,$E221,INDEX($D$2:$D$15,$A221))="Available"</f>
        <v>1</v>
      </c>
      <c r="I221" s="44" t="b">
        <f>UPPER(INDEX(Fixtures_Rosters!$J$27:$J$40,$E221))="YES"</f>
        <v>1</v>
      </c>
      <c r="J221" s="44" t="b">
        <f>TRUE</f>
        <v>1</v>
      </c>
      <c r="K221" s="44" t="b">
        <f t="shared" si="43"/>
        <v>0</v>
      </c>
      <c r="L221" s="44">
        <f t="shared" si="37"/>
        <v>18</v>
      </c>
      <c r="M221" s="44">
        <f t="shared" si="44"/>
        <v>3</v>
      </c>
      <c r="N221" s="44">
        <f>MOD($E221-$A221-$C221+ROWS(Fixtures_Rosters!$C$27:$C$40)*2,ROWS(Fixtures_Rosters!$C$27:$C$40))</f>
        <v>11</v>
      </c>
      <c r="O221" s="44" t="b">
        <f t="shared" si="45"/>
        <v>1</v>
      </c>
      <c r="P221" s="44">
        <f>IF(AND(INDEX($F$2:$F$15,$A221),$G221,$H221,$I221,$J221,$K221,$O221),$M221*Validation_Lists!$I$3*Validation_Lists!$I$3+$L221*Validation_Lists!$I$3+$N221,Validation_Lists!$I$2)</f>
        <v>999999</v>
      </c>
    </row>
    <row r="222" spans="1:16" x14ac:dyDescent="0.2">
      <c r="A222" s="44">
        <v>4</v>
      </c>
      <c r="B222" s="44">
        <v>4</v>
      </c>
      <c r="C222" s="44">
        <v>3</v>
      </c>
      <c r="D222" s="44" t="s">
        <v>58</v>
      </c>
      <c r="E222" s="44">
        <v>5</v>
      </c>
      <c r="F222" s="44" t="str">
        <f>IF(Fixtures_Rosters!$C$31="","",Fixtures_Rosters!$C$31)</f>
        <v/>
      </c>
      <c r="G222" s="44" t="b">
        <f>AND(LEN($F222&amp;"")&gt;0,UPPER(INDEX(Fixtures_Rosters!$F$27:$F$40,$E222))="YES")</f>
        <v>0</v>
      </c>
      <c r="H222" s="44" t="b">
        <f>INDEX(Fixtures_Rosters!$L$27:$AA$40,$E222,INDEX($D$2:$D$15,$A222))="Available"</f>
        <v>1</v>
      </c>
      <c r="I222" s="44" t="b">
        <f>UPPER(INDEX(Fixtures_Rosters!$J$27:$J$40,$E222))="YES"</f>
        <v>1</v>
      </c>
      <c r="J222" s="44" t="b">
        <f>TRUE</f>
        <v>1</v>
      </c>
      <c r="K222" s="44" t="b">
        <f t="shared" si="43"/>
        <v>0</v>
      </c>
      <c r="L222" s="44">
        <f t="shared" ref="L222:L245" si="46">COUNTIF($H$2:$M$4,$F222)</f>
        <v>18</v>
      </c>
      <c r="M222" s="44">
        <f t="shared" si="44"/>
        <v>3</v>
      </c>
      <c r="N222" s="44">
        <f>MOD($E222-$A222-$C222+ROWS(Fixtures_Rosters!$C$27:$C$40)*2,ROWS(Fixtures_Rosters!$C$27:$C$40))</f>
        <v>12</v>
      </c>
      <c r="O222" s="44" t="b">
        <f t="shared" si="45"/>
        <v>1</v>
      </c>
      <c r="P222" s="44">
        <f>IF(AND(INDEX($F$2:$F$15,$A222),$G222,$H222,$I222,$J222,$K222,$O222),$M222*Validation_Lists!$I$3*Validation_Lists!$I$3+$L222*Validation_Lists!$I$3+$N222,Validation_Lists!$I$2)</f>
        <v>999999</v>
      </c>
    </row>
    <row r="223" spans="1:16" x14ac:dyDescent="0.2">
      <c r="A223" s="44">
        <v>4</v>
      </c>
      <c r="B223" s="44">
        <v>4</v>
      </c>
      <c r="C223" s="44">
        <v>3</v>
      </c>
      <c r="D223" s="44" t="s">
        <v>58</v>
      </c>
      <c r="E223" s="44">
        <v>6</v>
      </c>
      <c r="F223" s="44" t="str">
        <f>IF(Fixtures_Rosters!$C$32="","",Fixtures_Rosters!$C$32)</f>
        <v/>
      </c>
      <c r="G223" s="44" t="b">
        <f>AND(LEN($F223&amp;"")&gt;0,UPPER(INDEX(Fixtures_Rosters!$F$27:$F$40,$E223))="YES")</f>
        <v>0</v>
      </c>
      <c r="H223" s="44" t="b">
        <f>INDEX(Fixtures_Rosters!$L$27:$AA$40,$E223,INDEX($D$2:$D$15,$A223))="Available"</f>
        <v>1</v>
      </c>
      <c r="I223" s="44" t="b">
        <f>UPPER(INDEX(Fixtures_Rosters!$J$27:$J$40,$E223))="YES"</f>
        <v>1</v>
      </c>
      <c r="J223" s="44" t="b">
        <f>TRUE</f>
        <v>1</v>
      </c>
      <c r="K223" s="44" t="b">
        <f t="shared" si="43"/>
        <v>0</v>
      </c>
      <c r="L223" s="44">
        <f t="shared" si="46"/>
        <v>18</v>
      </c>
      <c r="M223" s="44">
        <f t="shared" si="44"/>
        <v>3</v>
      </c>
      <c r="N223" s="44">
        <f>MOD($E223-$A223-$C223+ROWS(Fixtures_Rosters!$C$27:$C$40)*2,ROWS(Fixtures_Rosters!$C$27:$C$40))</f>
        <v>13</v>
      </c>
      <c r="O223" s="44" t="b">
        <f t="shared" si="45"/>
        <v>1</v>
      </c>
      <c r="P223" s="44">
        <f>IF(AND(INDEX($F$2:$F$15,$A223),$G223,$H223,$I223,$J223,$K223,$O223),$M223*Validation_Lists!$I$3*Validation_Lists!$I$3+$L223*Validation_Lists!$I$3+$N223,Validation_Lists!$I$2)</f>
        <v>999999</v>
      </c>
    </row>
    <row r="224" spans="1:16" x14ac:dyDescent="0.2">
      <c r="A224" s="44">
        <v>4</v>
      </c>
      <c r="B224" s="44">
        <v>4</v>
      </c>
      <c r="C224" s="44">
        <v>3</v>
      </c>
      <c r="D224" s="44" t="s">
        <v>58</v>
      </c>
      <c r="E224" s="44">
        <v>7</v>
      </c>
      <c r="F224" s="44" t="str">
        <f>IF(Fixtures_Rosters!$C$33="","",Fixtures_Rosters!$C$33)</f>
        <v/>
      </c>
      <c r="G224" s="44" t="b">
        <f>AND(LEN($F224&amp;"")&gt;0,UPPER(INDEX(Fixtures_Rosters!$F$27:$F$40,$E224))="YES")</f>
        <v>0</v>
      </c>
      <c r="H224" s="44" t="b">
        <f>INDEX(Fixtures_Rosters!$L$27:$AA$40,$E224,INDEX($D$2:$D$15,$A224))="Available"</f>
        <v>1</v>
      </c>
      <c r="I224" s="44" t="b">
        <f>UPPER(INDEX(Fixtures_Rosters!$J$27:$J$40,$E224))="YES"</f>
        <v>1</v>
      </c>
      <c r="J224" s="44" t="b">
        <f>TRUE</f>
        <v>1</v>
      </c>
      <c r="K224" s="44" t="b">
        <f t="shared" si="43"/>
        <v>0</v>
      </c>
      <c r="L224" s="44">
        <f t="shared" si="46"/>
        <v>18</v>
      </c>
      <c r="M224" s="44">
        <f t="shared" si="44"/>
        <v>3</v>
      </c>
      <c r="N224" s="44">
        <f>MOD($E224-$A224-$C224+ROWS(Fixtures_Rosters!$C$27:$C$40)*2,ROWS(Fixtures_Rosters!$C$27:$C$40))</f>
        <v>0</v>
      </c>
      <c r="O224" s="44" t="b">
        <f t="shared" si="45"/>
        <v>1</v>
      </c>
      <c r="P224" s="44">
        <f>IF(AND(INDEX($F$2:$F$15,$A224),$G224,$H224,$I224,$J224,$K224,$O224),$M224*Validation_Lists!$I$3*Validation_Lists!$I$3+$L224*Validation_Lists!$I$3+$N224,Validation_Lists!$I$2)</f>
        <v>999999</v>
      </c>
    </row>
    <row r="225" spans="1:16" x14ac:dyDescent="0.2">
      <c r="A225" s="44">
        <v>4</v>
      </c>
      <c r="B225" s="44">
        <v>4</v>
      </c>
      <c r="C225" s="44">
        <v>3</v>
      </c>
      <c r="D225" s="44" t="s">
        <v>58</v>
      </c>
      <c r="E225" s="44">
        <v>8</v>
      </c>
      <c r="F225" s="44" t="str">
        <f>IF(Fixtures_Rosters!$C$34="","",Fixtures_Rosters!$C$34)</f>
        <v/>
      </c>
      <c r="G225" s="44" t="b">
        <f>AND(LEN($F225&amp;"")&gt;0,UPPER(INDEX(Fixtures_Rosters!$F$27:$F$40,$E225))="YES")</f>
        <v>0</v>
      </c>
      <c r="H225" s="44" t="b">
        <f>INDEX(Fixtures_Rosters!$L$27:$AA$40,$E225,INDEX($D$2:$D$15,$A225))="Available"</f>
        <v>1</v>
      </c>
      <c r="I225" s="44" t="b">
        <f>UPPER(INDEX(Fixtures_Rosters!$J$27:$J$40,$E225))="YES"</f>
        <v>1</v>
      </c>
      <c r="J225" s="44" t="b">
        <f>TRUE</f>
        <v>1</v>
      </c>
      <c r="K225" s="44" t="b">
        <f t="shared" si="43"/>
        <v>0</v>
      </c>
      <c r="L225" s="44">
        <f t="shared" si="46"/>
        <v>18</v>
      </c>
      <c r="M225" s="44">
        <f t="shared" si="44"/>
        <v>3</v>
      </c>
      <c r="N225" s="44">
        <f>MOD($E225-$A225-$C225+ROWS(Fixtures_Rosters!$C$27:$C$40)*2,ROWS(Fixtures_Rosters!$C$27:$C$40))</f>
        <v>1</v>
      </c>
      <c r="O225" s="44" t="b">
        <f t="shared" si="45"/>
        <v>1</v>
      </c>
      <c r="P225" s="44">
        <f>IF(AND(INDEX($F$2:$F$15,$A225),$G225,$H225,$I225,$J225,$K225,$O225),$M225*Validation_Lists!$I$3*Validation_Lists!$I$3+$L225*Validation_Lists!$I$3+$N225,Validation_Lists!$I$2)</f>
        <v>999999</v>
      </c>
    </row>
    <row r="226" spans="1:16" x14ac:dyDescent="0.2">
      <c r="A226" s="44">
        <v>4</v>
      </c>
      <c r="B226" s="44">
        <v>4</v>
      </c>
      <c r="C226" s="44">
        <v>3</v>
      </c>
      <c r="D226" s="44" t="s">
        <v>58</v>
      </c>
      <c r="E226" s="44">
        <v>9</v>
      </c>
      <c r="F226" s="44" t="str">
        <f>IF(Fixtures_Rosters!$C$35="","",Fixtures_Rosters!$C$35)</f>
        <v/>
      </c>
      <c r="G226" s="44" t="b">
        <f>AND(LEN($F226&amp;"")&gt;0,UPPER(INDEX(Fixtures_Rosters!$F$27:$F$40,$E226))="YES")</f>
        <v>0</v>
      </c>
      <c r="H226" s="44" t="b">
        <f>INDEX(Fixtures_Rosters!$L$27:$AA$40,$E226,INDEX($D$2:$D$15,$A226))="Available"</f>
        <v>1</v>
      </c>
      <c r="I226" s="44" t="b">
        <f>UPPER(INDEX(Fixtures_Rosters!$J$27:$J$40,$E226))="YES"</f>
        <v>1</v>
      </c>
      <c r="J226" s="44" t="b">
        <f>TRUE</f>
        <v>1</v>
      </c>
      <c r="K226" s="44" t="b">
        <f t="shared" si="43"/>
        <v>0</v>
      </c>
      <c r="L226" s="44">
        <f t="shared" si="46"/>
        <v>18</v>
      </c>
      <c r="M226" s="44">
        <f t="shared" si="44"/>
        <v>3</v>
      </c>
      <c r="N226" s="44">
        <f>MOD($E226-$A226-$C226+ROWS(Fixtures_Rosters!$C$27:$C$40)*2,ROWS(Fixtures_Rosters!$C$27:$C$40))</f>
        <v>2</v>
      </c>
      <c r="O226" s="44" t="b">
        <f t="shared" si="45"/>
        <v>1</v>
      </c>
      <c r="P226" s="44">
        <f>IF(AND(INDEX($F$2:$F$15,$A226),$G226,$H226,$I226,$J226,$K226,$O226),$M226*Validation_Lists!$I$3*Validation_Lists!$I$3+$L226*Validation_Lists!$I$3+$N226,Validation_Lists!$I$2)</f>
        <v>999999</v>
      </c>
    </row>
    <row r="227" spans="1:16" x14ac:dyDescent="0.2">
      <c r="A227" s="44">
        <v>4</v>
      </c>
      <c r="B227" s="44">
        <v>4</v>
      </c>
      <c r="C227" s="44">
        <v>3</v>
      </c>
      <c r="D227" s="44" t="s">
        <v>58</v>
      </c>
      <c r="E227" s="44">
        <v>10</v>
      </c>
      <c r="F227" s="44" t="str">
        <f>IF(Fixtures_Rosters!$C$36="","",Fixtures_Rosters!$C$36)</f>
        <v/>
      </c>
      <c r="G227" s="44" t="b">
        <f>AND(LEN($F227&amp;"")&gt;0,UPPER(INDEX(Fixtures_Rosters!$F$27:$F$40,$E227))="YES")</f>
        <v>0</v>
      </c>
      <c r="H227" s="44" t="b">
        <f>INDEX(Fixtures_Rosters!$L$27:$AA$40,$E227,INDEX($D$2:$D$15,$A227))="Available"</f>
        <v>1</v>
      </c>
      <c r="I227" s="44" t="b">
        <f>UPPER(INDEX(Fixtures_Rosters!$J$27:$J$40,$E227))="YES"</f>
        <v>1</v>
      </c>
      <c r="J227" s="44" t="b">
        <f>TRUE</f>
        <v>1</v>
      </c>
      <c r="K227" s="44" t="b">
        <f t="shared" si="43"/>
        <v>0</v>
      </c>
      <c r="L227" s="44">
        <f t="shared" si="46"/>
        <v>18</v>
      </c>
      <c r="M227" s="44">
        <f t="shared" si="44"/>
        <v>3</v>
      </c>
      <c r="N227" s="44">
        <f>MOD($E227-$A227-$C227+ROWS(Fixtures_Rosters!$C$27:$C$40)*2,ROWS(Fixtures_Rosters!$C$27:$C$40))</f>
        <v>3</v>
      </c>
      <c r="O227" s="44" t="b">
        <f t="shared" si="45"/>
        <v>1</v>
      </c>
      <c r="P227" s="44">
        <f>IF(AND(INDEX($F$2:$F$15,$A227),$G227,$H227,$I227,$J227,$K227,$O227),$M227*Validation_Lists!$I$3*Validation_Lists!$I$3+$L227*Validation_Lists!$I$3+$N227,Validation_Lists!$I$2)</f>
        <v>999999</v>
      </c>
    </row>
    <row r="228" spans="1:16" x14ac:dyDescent="0.2">
      <c r="A228" s="44">
        <v>4</v>
      </c>
      <c r="B228" s="44">
        <v>4</v>
      </c>
      <c r="C228" s="44">
        <v>3</v>
      </c>
      <c r="D228" s="44" t="s">
        <v>58</v>
      </c>
      <c r="E228" s="44">
        <v>11</v>
      </c>
      <c r="F228" s="44" t="str">
        <f>IF(Fixtures_Rosters!$C$37="","",Fixtures_Rosters!$C$37)</f>
        <v/>
      </c>
      <c r="G228" s="44" t="b">
        <f>AND(LEN($F228&amp;"")&gt;0,UPPER(INDEX(Fixtures_Rosters!$F$27:$F$40,$E228))="YES")</f>
        <v>0</v>
      </c>
      <c r="H228" s="44" t="b">
        <f>INDEX(Fixtures_Rosters!$L$27:$AA$40,$E228,INDEX($D$2:$D$15,$A228))="Available"</f>
        <v>1</v>
      </c>
      <c r="I228" s="44" t="b">
        <f>UPPER(INDEX(Fixtures_Rosters!$J$27:$J$40,$E228))="YES"</f>
        <v>1</v>
      </c>
      <c r="J228" s="44" t="b">
        <f>TRUE</f>
        <v>1</v>
      </c>
      <c r="K228" s="44" t="b">
        <f t="shared" si="43"/>
        <v>0</v>
      </c>
      <c r="L228" s="44">
        <f t="shared" si="46"/>
        <v>18</v>
      </c>
      <c r="M228" s="44">
        <f t="shared" si="44"/>
        <v>3</v>
      </c>
      <c r="N228" s="44">
        <f>MOD($E228-$A228-$C228+ROWS(Fixtures_Rosters!$C$27:$C$40)*2,ROWS(Fixtures_Rosters!$C$27:$C$40))</f>
        <v>4</v>
      </c>
      <c r="O228" s="44" t="b">
        <f t="shared" si="45"/>
        <v>1</v>
      </c>
      <c r="P228" s="44">
        <f>IF(AND(INDEX($F$2:$F$15,$A228),$G228,$H228,$I228,$J228,$K228,$O228),$M228*Validation_Lists!$I$3*Validation_Lists!$I$3+$L228*Validation_Lists!$I$3+$N228,Validation_Lists!$I$2)</f>
        <v>999999</v>
      </c>
    </row>
    <row r="229" spans="1:16" x14ac:dyDescent="0.2">
      <c r="A229" s="44">
        <v>4</v>
      </c>
      <c r="B229" s="44">
        <v>4</v>
      </c>
      <c r="C229" s="44">
        <v>3</v>
      </c>
      <c r="D229" s="44" t="s">
        <v>58</v>
      </c>
      <c r="E229" s="44">
        <v>12</v>
      </c>
      <c r="F229" s="44" t="str">
        <f>IF(Fixtures_Rosters!$C$38="","",Fixtures_Rosters!$C$38)</f>
        <v/>
      </c>
      <c r="G229" s="44" t="b">
        <f>AND(LEN($F229&amp;"")&gt;0,UPPER(INDEX(Fixtures_Rosters!$F$27:$F$40,$E229))="YES")</f>
        <v>0</v>
      </c>
      <c r="H229" s="44" t="b">
        <f>INDEX(Fixtures_Rosters!$L$27:$AA$40,$E229,INDEX($D$2:$D$15,$A229))="Available"</f>
        <v>1</v>
      </c>
      <c r="I229" s="44" t="b">
        <f>UPPER(INDEX(Fixtures_Rosters!$J$27:$J$40,$E229))="YES"</f>
        <v>1</v>
      </c>
      <c r="J229" s="44" t="b">
        <f>TRUE</f>
        <v>1</v>
      </c>
      <c r="K229" s="44" t="b">
        <f t="shared" si="43"/>
        <v>0</v>
      </c>
      <c r="L229" s="44">
        <f t="shared" si="46"/>
        <v>18</v>
      </c>
      <c r="M229" s="44">
        <f t="shared" si="44"/>
        <v>3</v>
      </c>
      <c r="N229" s="44">
        <f>MOD($E229-$A229-$C229+ROWS(Fixtures_Rosters!$C$27:$C$40)*2,ROWS(Fixtures_Rosters!$C$27:$C$40))</f>
        <v>5</v>
      </c>
      <c r="O229" s="44" t="b">
        <f t="shared" si="45"/>
        <v>1</v>
      </c>
      <c r="P229" s="44">
        <f>IF(AND(INDEX($F$2:$F$15,$A229),$G229,$H229,$I229,$J229,$K229,$O229),$M229*Validation_Lists!$I$3*Validation_Lists!$I$3+$L229*Validation_Lists!$I$3+$N229,Validation_Lists!$I$2)</f>
        <v>999999</v>
      </c>
    </row>
    <row r="230" spans="1:16" x14ac:dyDescent="0.2">
      <c r="A230" s="44">
        <v>4</v>
      </c>
      <c r="B230" s="44">
        <v>4</v>
      </c>
      <c r="C230" s="44">
        <v>3</v>
      </c>
      <c r="D230" s="44" t="s">
        <v>58</v>
      </c>
      <c r="E230" s="44">
        <v>13</v>
      </c>
      <c r="F230" s="44" t="str">
        <f>IF(Fixtures_Rosters!$C$39="","",Fixtures_Rosters!$C$39)</f>
        <v/>
      </c>
      <c r="G230" s="44" t="b">
        <f>AND(LEN($F230&amp;"")&gt;0,UPPER(INDEX(Fixtures_Rosters!$F$27:$F$40,$E230))="YES")</f>
        <v>0</v>
      </c>
      <c r="H230" s="44" t="b">
        <f>INDEX(Fixtures_Rosters!$L$27:$AA$40,$E230,INDEX($D$2:$D$15,$A230))="Available"</f>
        <v>1</v>
      </c>
      <c r="I230" s="44" t="b">
        <f>UPPER(INDEX(Fixtures_Rosters!$J$27:$J$40,$E230))="YES"</f>
        <v>1</v>
      </c>
      <c r="J230" s="44" t="b">
        <f>TRUE</f>
        <v>1</v>
      </c>
      <c r="K230" s="44" t="b">
        <f t="shared" si="43"/>
        <v>0</v>
      </c>
      <c r="L230" s="44">
        <f t="shared" si="46"/>
        <v>18</v>
      </c>
      <c r="M230" s="44">
        <f t="shared" si="44"/>
        <v>3</v>
      </c>
      <c r="N230" s="44">
        <f>MOD($E230-$A230-$C230+ROWS(Fixtures_Rosters!$C$27:$C$40)*2,ROWS(Fixtures_Rosters!$C$27:$C$40))</f>
        <v>6</v>
      </c>
      <c r="O230" s="44" t="b">
        <f t="shared" si="45"/>
        <v>1</v>
      </c>
      <c r="P230" s="44">
        <f>IF(AND(INDEX($F$2:$F$15,$A230),$G230,$H230,$I230,$J230,$K230,$O230),$M230*Validation_Lists!$I$3*Validation_Lists!$I$3+$L230*Validation_Lists!$I$3+$N230,Validation_Lists!$I$2)</f>
        <v>999999</v>
      </c>
    </row>
    <row r="231" spans="1:16" x14ac:dyDescent="0.2">
      <c r="A231" s="44">
        <v>4</v>
      </c>
      <c r="B231" s="44">
        <v>4</v>
      </c>
      <c r="C231" s="44">
        <v>3</v>
      </c>
      <c r="D231" s="44" t="s">
        <v>58</v>
      </c>
      <c r="E231" s="44">
        <v>14</v>
      </c>
      <c r="F231" s="44" t="str">
        <f>IF(Fixtures_Rosters!$C$40="","",Fixtures_Rosters!$C$40)</f>
        <v/>
      </c>
      <c r="G231" s="44" t="b">
        <f>AND(LEN($F231&amp;"")&gt;0,UPPER(INDEX(Fixtures_Rosters!$F$27:$F$40,$E231))="YES")</f>
        <v>0</v>
      </c>
      <c r="H231" s="44" t="b">
        <f>INDEX(Fixtures_Rosters!$L$27:$AA$40,$E231,INDEX($D$2:$D$15,$A231))="Available"</f>
        <v>1</v>
      </c>
      <c r="I231" s="44" t="b">
        <f>UPPER(INDEX(Fixtures_Rosters!$J$27:$J$40,$E231))="YES"</f>
        <v>1</v>
      </c>
      <c r="J231" s="44" t="b">
        <f>TRUE</f>
        <v>1</v>
      </c>
      <c r="K231" s="44" t="b">
        <f t="shared" si="43"/>
        <v>0</v>
      </c>
      <c r="L231" s="44">
        <f t="shared" si="46"/>
        <v>18</v>
      </c>
      <c r="M231" s="44">
        <f t="shared" si="44"/>
        <v>3</v>
      </c>
      <c r="N231" s="44">
        <f>MOD($E231-$A231-$C231+ROWS(Fixtures_Rosters!$C$27:$C$40)*2,ROWS(Fixtures_Rosters!$C$27:$C$40))</f>
        <v>7</v>
      </c>
      <c r="O231" s="44" t="b">
        <f t="shared" si="45"/>
        <v>1</v>
      </c>
      <c r="P231" s="44">
        <f>IF(AND(INDEX($F$2:$F$15,$A231),$G231,$H231,$I231,$J231,$K231,$O231),$M231*Validation_Lists!$I$3*Validation_Lists!$I$3+$L231*Validation_Lists!$I$3+$N231,Validation_Lists!$I$2)</f>
        <v>999999</v>
      </c>
    </row>
    <row r="232" spans="1:16" x14ac:dyDescent="0.2">
      <c r="A232" s="44">
        <v>4</v>
      </c>
      <c r="B232" s="44">
        <v>4</v>
      </c>
      <c r="C232" s="44">
        <v>4</v>
      </c>
      <c r="D232" s="44" t="s">
        <v>59</v>
      </c>
      <c r="E232" s="44">
        <v>1</v>
      </c>
      <c r="F232" s="44" t="str">
        <f>IF(Fixtures_Rosters!$C$27="","",Fixtures_Rosters!$C$27)</f>
        <v/>
      </c>
      <c r="G232" s="44" t="b">
        <f>AND(LEN($F232&amp;"")&gt;0,UPPER(INDEX(Fixtures_Rosters!$F$27:$F$40,$E232))="YES")</f>
        <v>0</v>
      </c>
      <c r="H232" s="44" t="b">
        <f>INDEX(Fixtures_Rosters!$L$27:$AA$40,$E232,INDEX($D$2:$D$15,$A232))="Available"</f>
        <v>1</v>
      </c>
      <c r="I232" s="44" t="b">
        <f>AND(UPPER(INDEX($E$2:$E$15,$A232))="HOME",UPPER(INDEX(Fixtures_Rosters!$K$27:$K$40,$E232))="YES")</f>
        <v>0</v>
      </c>
      <c r="J232" s="44" t="b">
        <f>TRUE</f>
        <v>1</v>
      </c>
      <c r="K232" s="44" t="b">
        <f t="shared" ref="K232:K245" si="47">COUNTIF($J$5:$L$5,$F232)=0</f>
        <v>0</v>
      </c>
      <c r="L232" s="44">
        <f t="shared" si="46"/>
        <v>18</v>
      </c>
      <c r="M232" s="44">
        <f t="shared" ref="M232:M245" si="48">COUNTIF($M$2:$M$4,$F232)</f>
        <v>3</v>
      </c>
      <c r="N232" s="44">
        <f>MOD($E232-$A232-$C232+ROWS(Fixtures_Rosters!$C$27:$C$40)*2,ROWS(Fixtures_Rosters!$C$27:$C$40))</f>
        <v>7</v>
      </c>
      <c r="O232" s="44" t="b">
        <f t="shared" ref="O232:O245" si="49">OR($C$5&lt;&gt;$C$4+1,$F$4=FALSE,$F232&lt;&gt;$M$4)</f>
        <v>1</v>
      </c>
      <c r="P232" s="44">
        <f>IF(AND(INDEX($F$2:$F$15,$A232),$G232,$H232,$I232,$J232,$K232,$O232),$M232*Validation_Lists!$I$3*Validation_Lists!$I$3+$L232*Validation_Lists!$I$3+$N232,Validation_Lists!$I$2)</f>
        <v>999999</v>
      </c>
    </row>
    <row r="233" spans="1:16" x14ac:dyDescent="0.2">
      <c r="A233" s="44">
        <v>4</v>
      </c>
      <c r="B233" s="44">
        <v>4</v>
      </c>
      <c r="C233" s="44">
        <v>4</v>
      </c>
      <c r="D233" s="44" t="s">
        <v>59</v>
      </c>
      <c r="E233" s="44">
        <v>2</v>
      </c>
      <c r="F233" s="44" t="str">
        <f>IF(Fixtures_Rosters!$C$28="","",Fixtures_Rosters!$C$28)</f>
        <v/>
      </c>
      <c r="G233" s="44" t="b">
        <f>AND(LEN($F233&amp;"")&gt;0,UPPER(INDEX(Fixtures_Rosters!$F$27:$F$40,$E233))="YES")</f>
        <v>0</v>
      </c>
      <c r="H233" s="44" t="b">
        <f>INDEX(Fixtures_Rosters!$L$27:$AA$40,$E233,INDEX($D$2:$D$15,$A233))="Available"</f>
        <v>1</v>
      </c>
      <c r="I233" s="44" t="b">
        <f>AND(UPPER(INDEX($E$2:$E$15,$A233))="HOME",UPPER(INDEX(Fixtures_Rosters!$K$27:$K$40,$E233))="YES")</f>
        <v>0</v>
      </c>
      <c r="J233" s="44" t="b">
        <f>TRUE</f>
        <v>1</v>
      </c>
      <c r="K233" s="44" t="b">
        <f t="shared" si="47"/>
        <v>0</v>
      </c>
      <c r="L233" s="44">
        <f t="shared" si="46"/>
        <v>18</v>
      </c>
      <c r="M233" s="44">
        <f t="shared" si="48"/>
        <v>3</v>
      </c>
      <c r="N233" s="44">
        <f>MOD($E233-$A233-$C233+ROWS(Fixtures_Rosters!$C$27:$C$40)*2,ROWS(Fixtures_Rosters!$C$27:$C$40))</f>
        <v>8</v>
      </c>
      <c r="O233" s="44" t="b">
        <f t="shared" si="49"/>
        <v>1</v>
      </c>
      <c r="P233" s="44">
        <f>IF(AND(INDEX($F$2:$F$15,$A233),$G233,$H233,$I233,$J233,$K233,$O233),$M233*Validation_Lists!$I$3*Validation_Lists!$I$3+$L233*Validation_Lists!$I$3+$N233,Validation_Lists!$I$2)</f>
        <v>999999</v>
      </c>
    </row>
    <row r="234" spans="1:16" x14ac:dyDescent="0.2">
      <c r="A234" s="44">
        <v>4</v>
      </c>
      <c r="B234" s="44">
        <v>4</v>
      </c>
      <c r="C234" s="44">
        <v>4</v>
      </c>
      <c r="D234" s="44" t="s">
        <v>59</v>
      </c>
      <c r="E234" s="44">
        <v>3</v>
      </c>
      <c r="F234" s="44" t="str">
        <f>IF(Fixtures_Rosters!$C$29="","",Fixtures_Rosters!$C$29)</f>
        <v/>
      </c>
      <c r="G234" s="44" t="b">
        <f>AND(LEN($F234&amp;"")&gt;0,UPPER(INDEX(Fixtures_Rosters!$F$27:$F$40,$E234))="YES")</f>
        <v>0</v>
      </c>
      <c r="H234" s="44" t="b">
        <f>INDEX(Fixtures_Rosters!$L$27:$AA$40,$E234,INDEX($D$2:$D$15,$A234))="Available"</f>
        <v>1</v>
      </c>
      <c r="I234" s="44" t="b">
        <f>AND(UPPER(INDEX($E$2:$E$15,$A234))="HOME",UPPER(INDEX(Fixtures_Rosters!$K$27:$K$40,$E234))="YES")</f>
        <v>0</v>
      </c>
      <c r="J234" s="44" t="b">
        <f>TRUE</f>
        <v>1</v>
      </c>
      <c r="K234" s="44" t="b">
        <f t="shared" si="47"/>
        <v>0</v>
      </c>
      <c r="L234" s="44">
        <f t="shared" si="46"/>
        <v>18</v>
      </c>
      <c r="M234" s="44">
        <f t="shared" si="48"/>
        <v>3</v>
      </c>
      <c r="N234" s="44">
        <f>MOD($E234-$A234-$C234+ROWS(Fixtures_Rosters!$C$27:$C$40)*2,ROWS(Fixtures_Rosters!$C$27:$C$40))</f>
        <v>9</v>
      </c>
      <c r="O234" s="44" t="b">
        <f t="shared" si="49"/>
        <v>1</v>
      </c>
      <c r="P234" s="44">
        <f>IF(AND(INDEX($F$2:$F$15,$A234),$G234,$H234,$I234,$J234,$K234,$O234),$M234*Validation_Lists!$I$3*Validation_Lists!$I$3+$L234*Validation_Lists!$I$3+$N234,Validation_Lists!$I$2)</f>
        <v>999999</v>
      </c>
    </row>
    <row r="235" spans="1:16" x14ac:dyDescent="0.2">
      <c r="A235" s="44">
        <v>4</v>
      </c>
      <c r="B235" s="44">
        <v>4</v>
      </c>
      <c r="C235" s="44">
        <v>4</v>
      </c>
      <c r="D235" s="44" t="s">
        <v>59</v>
      </c>
      <c r="E235" s="44">
        <v>4</v>
      </c>
      <c r="F235" s="44" t="str">
        <f>IF(Fixtures_Rosters!$C$30="","",Fixtures_Rosters!$C$30)</f>
        <v/>
      </c>
      <c r="G235" s="44" t="b">
        <f>AND(LEN($F235&amp;"")&gt;0,UPPER(INDEX(Fixtures_Rosters!$F$27:$F$40,$E235))="YES")</f>
        <v>0</v>
      </c>
      <c r="H235" s="44" t="b">
        <f>INDEX(Fixtures_Rosters!$L$27:$AA$40,$E235,INDEX($D$2:$D$15,$A235))="Available"</f>
        <v>1</v>
      </c>
      <c r="I235" s="44" t="b">
        <f>AND(UPPER(INDEX($E$2:$E$15,$A235))="HOME",UPPER(INDEX(Fixtures_Rosters!$K$27:$K$40,$E235))="YES")</f>
        <v>0</v>
      </c>
      <c r="J235" s="44" t="b">
        <f>TRUE</f>
        <v>1</v>
      </c>
      <c r="K235" s="44" t="b">
        <f t="shared" si="47"/>
        <v>0</v>
      </c>
      <c r="L235" s="44">
        <f t="shared" si="46"/>
        <v>18</v>
      </c>
      <c r="M235" s="44">
        <f t="shared" si="48"/>
        <v>3</v>
      </c>
      <c r="N235" s="44">
        <f>MOD($E235-$A235-$C235+ROWS(Fixtures_Rosters!$C$27:$C$40)*2,ROWS(Fixtures_Rosters!$C$27:$C$40))</f>
        <v>10</v>
      </c>
      <c r="O235" s="44" t="b">
        <f t="shared" si="49"/>
        <v>1</v>
      </c>
      <c r="P235" s="44">
        <f>IF(AND(INDEX($F$2:$F$15,$A235),$G235,$H235,$I235,$J235,$K235,$O235),$M235*Validation_Lists!$I$3*Validation_Lists!$I$3+$L235*Validation_Lists!$I$3+$N235,Validation_Lists!$I$2)</f>
        <v>999999</v>
      </c>
    </row>
    <row r="236" spans="1:16" x14ac:dyDescent="0.2">
      <c r="A236" s="44">
        <v>4</v>
      </c>
      <c r="B236" s="44">
        <v>4</v>
      </c>
      <c r="C236" s="44">
        <v>4</v>
      </c>
      <c r="D236" s="44" t="s">
        <v>59</v>
      </c>
      <c r="E236" s="44">
        <v>5</v>
      </c>
      <c r="F236" s="44" t="str">
        <f>IF(Fixtures_Rosters!$C$31="","",Fixtures_Rosters!$C$31)</f>
        <v/>
      </c>
      <c r="G236" s="44" t="b">
        <f>AND(LEN($F236&amp;"")&gt;0,UPPER(INDEX(Fixtures_Rosters!$F$27:$F$40,$E236))="YES")</f>
        <v>0</v>
      </c>
      <c r="H236" s="44" t="b">
        <f>INDEX(Fixtures_Rosters!$L$27:$AA$40,$E236,INDEX($D$2:$D$15,$A236))="Available"</f>
        <v>1</v>
      </c>
      <c r="I236" s="44" t="b">
        <f>AND(UPPER(INDEX($E$2:$E$15,$A236))="HOME",UPPER(INDEX(Fixtures_Rosters!$K$27:$K$40,$E236))="YES")</f>
        <v>0</v>
      </c>
      <c r="J236" s="44" t="b">
        <f>TRUE</f>
        <v>1</v>
      </c>
      <c r="K236" s="44" t="b">
        <f t="shared" si="47"/>
        <v>0</v>
      </c>
      <c r="L236" s="44">
        <f t="shared" si="46"/>
        <v>18</v>
      </c>
      <c r="M236" s="44">
        <f t="shared" si="48"/>
        <v>3</v>
      </c>
      <c r="N236" s="44">
        <f>MOD($E236-$A236-$C236+ROWS(Fixtures_Rosters!$C$27:$C$40)*2,ROWS(Fixtures_Rosters!$C$27:$C$40))</f>
        <v>11</v>
      </c>
      <c r="O236" s="44" t="b">
        <f t="shared" si="49"/>
        <v>1</v>
      </c>
      <c r="P236" s="44">
        <f>IF(AND(INDEX($F$2:$F$15,$A236),$G236,$H236,$I236,$J236,$K236,$O236),$M236*Validation_Lists!$I$3*Validation_Lists!$I$3+$L236*Validation_Lists!$I$3+$N236,Validation_Lists!$I$2)</f>
        <v>999999</v>
      </c>
    </row>
    <row r="237" spans="1:16" x14ac:dyDescent="0.2">
      <c r="A237" s="44">
        <v>4</v>
      </c>
      <c r="B237" s="44">
        <v>4</v>
      </c>
      <c r="C237" s="44">
        <v>4</v>
      </c>
      <c r="D237" s="44" t="s">
        <v>59</v>
      </c>
      <c r="E237" s="44">
        <v>6</v>
      </c>
      <c r="F237" s="44" t="str">
        <f>IF(Fixtures_Rosters!$C$32="","",Fixtures_Rosters!$C$32)</f>
        <v/>
      </c>
      <c r="G237" s="44" t="b">
        <f>AND(LEN($F237&amp;"")&gt;0,UPPER(INDEX(Fixtures_Rosters!$F$27:$F$40,$E237))="YES")</f>
        <v>0</v>
      </c>
      <c r="H237" s="44" t="b">
        <f>INDEX(Fixtures_Rosters!$L$27:$AA$40,$E237,INDEX($D$2:$D$15,$A237))="Available"</f>
        <v>1</v>
      </c>
      <c r="I237" s="44" t="b">
        <f>AND(UPPER(INDEX($E$2:$E$15,$A237))="HOME",UPPER(INDEX(Fixtures_Rosters!$K$27:$K$40,$E237))="YES")</f>
        <v>0</v>
      </c>
      <c r="J237" s="44" t="b">
        <f>TRUE</f>
        <v>1</v>
      </c>
      <c r="K237" s="44" t="b">
        <f t="shared" si="47"/>
        <v>0</v>
      </c>
      <c r="L237" s="44">
        <f t="shared" si="46"/>
        <v>18</v>
      </c>
      <c r="M237" s="44">
        <f t="shared" si="48"/>
        <v>3</v>
      </c>
      <c r="N237" s="44">
        <f>MOD($E237-$A237-$C237+ROWS(Fixtures_Rosters!$C$27:$C$40)*2,ROWS(Fixtures_Rosters!$C$27:$C$40))</f>
        <v>12</v>
      </c>
      <c r="O237" s="44" t="b">
        <f t="shared" si="49"/>
        <v>1</v>
      </c>
      <c r="P237" s="44">
        <f>IF(AND(INDEX($F$2:$F$15,$A237),$G237,$H237,$I237,$J237,$K237,$O237),$M237*Validation_Lists!$I$3*Validation_Lists!$I$3+$L237*Validation_Lists!$I$3+$N237,Validation_Lists!$I$2)</f>
        <v>999999</v>
      </c>
    </row>
    <row r="238" spans="1:16" x14ac:dyDescent="0.2">
      <c r="A238" s="44">
        <v>4</v>
      </c>
      <c r="B238" s="44">
        <v>4</v>
      </c>
      <c r="C238" s="44">
        <v>4</v>
      </c>
      <c r="D238" s="44" t="s">
        <v>59</v>
      </c>
      <c r="E238" s="44">
        <v>7</v>
      </c>
      <c r="F238" s="44" t="str">
        <f>IF(Fixtures_Rosters!$C$33="","",Fixtures_Rosters!$C$33)</f>
        <v/>
      </c>
      <c r="G238" s="44" t="b">
        <f>AND(LEN($F238&amp;"")&gt;0,UPPER(INDEX(Fixtures_Rosters!$F$27:$F$40,$E238))="YES")</f>
        <v>0</v>
      </c>
      <c r="H238" s="44" t="b">
        <f>INDEX(Fixtures_Rosters!$L$27:$AA$40,$E238,INDEX($D$2:$D$15,$A238))="Available"</f>
        <v>1</v>
      </c>
      <c r="I238" s="44" t="b">
        <f>AND(UPPER(INDEX($E$2:$E$15,$A238))="HOME",UPPER(INDEX(Fixtures_Rosters!$K$27:$K$40,$E238))="YES")</f>
        <v>0</v>
      </c>
      <c r="J238" s="44" t="b">
        <f>TRUE</f>
        <v>1</v>
      </c>
      <c r="K238" s="44" t="b">
        <f t="shared" si="47"/>
        <v>0</v>
      </c>
      <c r="L238" s="44">
        <f t="shared" si="46"/>
        <v>18</v>
      </c>
      <c r="M238" s="44">
        <f t="shared" si="48"/>
        <v>3</v>
      </c>
      <c r="N238" s="44">
        <f>MOD($E238-$A238-$C238+ROWS(Fixtures_Rosters!$C$27:$C$40)*2,ROWS(Fixtures_Rosters!$C$27:$C$40))</f>
        <v>13</v>
      </c>
      <c r="O238" s="44" t="b">
        <f t="shared" si="49"/>
        <v>1</v>
      </c>
      <c r="P238" s="44">
        <f>IF(AND(INDEX($F$2:$F$15,$A238),$G238,$H238,$I238,$J238,$K238,$O238),$M238*Validation_Lists!$I$3*Validation_Lists!$I$3+$L238*Validation_Lists!$I$3+$N238,Validation_Lists!$I$2)</f>
        <v>999999</v>
      </c>
    </row>
    <row r="239" spans="1:16" x14ac:dyDescent="0.2">
      <c r="A239" s="44">
        <v>4</v>
      </c>
      <c r="B239" s="44">
        <v>4</v>
      </c>
      <c r="C239" s="44">
        <v>4</v>
      </c>
      <c r="D239" s="44" t="s">
        <v>59</v>
      </c>
      <c r="E239" s="44">
        <v>8</v>
      </c>
      <c r="F239" s="44" t="str">
        <f>IF(Fixtures_Rosters!$C$34="","",Fixtures_Rosters!$C$34)</f>
        <v/>
      </c>
      <c r="G239" s="44" t="b">
        <f>AND(LEN($F239&amp;"")&gt;0,UPPER(INDEX(Fixtures_Rosters!$F$27:$F$40,$E239))="YES")</f>
        <v>0</v>
      </c>
      <c r="H239" s="44" t="b">
        <f>INDEX(Fixtures_Rosters!$L$27:$AA$40,$E239,INDEX($D$2:$D$15,$A239))="Available"</f>
        <v>1</v>
      </c>
      <c r="I239" s="44" t="b">
        <f>AND(UPPER(INDEX($E$2:$E$15,$A239))="HOME",UPPER(INDEX(Fixtures_Rosters!$K$27:$K$40,$E239))="YES")</f>
        <v>0</v>
      </c>
      <c r="J239" s="44" t="b">
        <f>TRUE</f>
        <v>1</v>
      </c>
      <c r="K239" s="44" t="b">
        <f t="shared" si="47"/>
        <v>0</v>
      </c>
      <c r="L239" s="44">
        <f t="shared" si="46"/>
        <v>18</v>
      </c>
      <c r="M239" s="44">
        <f t="shared" si="48"/>
        <v>3</v>
      </c>
      <c r="N239" s="44">
        <f>MOD($E239-$A239-$C239+ROWS(Fixtures_Rosters!$C$27:$C$40)*2,ROWS(Fixtures_Rosters!$C$27:$C$40))</f>
        <v>0</v>
      </c>
      <c r="O239" s="44" t="b">
        <f t="shared" si="49"/>
        <v>1</v>
      </c>
      <c r="P239" s="44">
        <f>IF(AND(INDEX($F$2:$F$15,$A239),$G239,$H239,$I239,$J239,$K239,$O239),$M239*Validation_Lists!$I$3*Validation_Lists!$I$3+$L239*Validation_Lists!$I$3+$N239,Validation_Lists!$I$2)</f>
        <v>999999</v>
      </c>
    </row>
    <row r="240" spans="1:16" x14ac:dyDescent="0.2">
      <c r="A240" s="44">
        <v>4</v>
      </c>
      <c r="B240" s="44">
        <v>4</v>
      </c>
      <c r="C240" s="44">
        <v>4</v>
      </c>
      <c r="D240" s="44" t="s">
        <v>59</v>
      </c>
      <c r="E240" s="44">
        <v>9</v>
      </c>
      <c r="F240" s="44" t="str">
        <f>IF(Fixtures_Rosters!$C$35="","",Fixtures_Rosters!$C$35)</f>
        <v/>
      </c>
      <c r="G240" s="44" t="b">
        <f>AND(LEN($F240&amp;"")&gt;0,UPPER(INDEX(Fixtures_Rosters!$F$27:$F$40,$E240))="YES")</f>
        <v>0</v>
      </c>
      <c r="H240" s="44" t="b">
        <f>INDEX(Fixtures_Rosters!$L$27:$AA$40,$E240,INDEX($D$2:$D$15,$A240))="Available"</f>
        <v>1</v>
      </c>
      <c r="I240" s="44" t="b">
        <f>AND(UPPER(INDEX($E$2:$E$15,$A240))="HOME",UPPER(INDEX(Fixtures_Rosters!$K$27:$K$40,$E240))="YES")</f>
        <v>0</v>
      </c>
      <c r="J240" s="44" t="b">
        <f>TRUE</f>
        <v>1</v>
      </c>
      <c r="K240" s="44" t="b">
        <f t="shared" si="47"/>
        <v>0</v>
      </c>
      <c r="L240" s="44">
        <f t="shared" si="46"/>
        <v>18</v>
      </c>
      <c r="M240" s="44">
        <f t="shared" si="48"/>
        <v>3</v>
      </c>
      <c r="N240" s="44">
        <f>MOD($E240-$A240-$C240+ROWS(Fixtures_Rosters!$C$27:$C$40)*2,ROWS(Fixtures_Rosters!$C$27:$C$40))</f>
        <v>1</v>
      </c>
      <c r="O240" s="44" t="b">
        <f t="shared" si="49"/>
        <v>1</v>
      </c>
      <c r="P240" s="44">
        <f>IF(AND(INDEX($F$2:$F$15,$A240),$G240,$H240,$I240,$J240,$K240,$O240),$M240*Validation_Lists!$I$3*Validation_Lists!$I$3+$L240*Validation_Lists!$I$3+$N240,Validation_Lists!$I$2)</f>
        <v>999999</v>
      </c>
    </row>
    <row r="241" spans="1:16" x14ac:dyDescent="0.2">
      <c r="A241" s="44">
        <v>4</v>
      </c>
      <c r="B241" s="44">
        <v>4</v>
      </c>
      <c r="C241" s="44">
        <v>4</v>
      </c>
      <c r="D241" s="44" t="s">
        <v>59</v>
      </c>
      <c r="E241" s="44">
        <v>10</v>
      </c>
      <c r="F241" s="44" t="str">
        <f>IF(Fixtures_Rosters!$C$36="","",Fixtures_Rosters!$C$36)</f>
        <v/>
      </c>
      <c r="G241" s="44" t="b">
        <f>AND(LEN($F241&amp;"")&gt;0,UPPER(INDEX(Fixtures_Rosters!$F$27:$F$40,$E241))="YES")</f>
        <v>0</v>
      </c>
      <c r="H241" s="44" t="b">
        <f>INDEX(Fixtures_Rosters!$L$27:$AA$40,$E241,INDEX($D$2:$D$15,$A241))="Available"</f>
        <v>1</v>
      </c>
      <c r="I241" s="44" t="b">
        <f>AND(UPPER(INDEX($E$2:$E$15,$A241))="HOME",UPPER(INDEX(Fixtures_Rosters!$K$27:$K$40,$E241))="YES")</f>
        <v>0</v>
      </c>
      <c r="J241" s="44" t="b">
        <f>TRUE</f>
        <v>1</v>
      </c>
      <c r="K241" s="44" t="b">
        <f t="shared" si="47"/>
        <v>0</v>
      </c>
      <c r="L241" s="44">
        <f t="shared" si="46"/>
        <v>18</v>
      </c>
      <c r="M241" s="44">
        <f t="shared" si="48"/>
        <v>3</v>
      </c>
      <c r="N241" s="44">
        <f>MOD($E241-$A241-$C241+ROWS(Fixtures_Rosters!$C$27:$C$40)*2,ROWS(Fixtures_Rosters!$C$27:$C$40))</f>
        <v>2</v>
      </c>
      <c r="O241" s="44" t="b">
        <f t="shared" si="49"/>
        <v>1</v>
      </c>
      <c r="P241" s="44">
        <f>IF(AND(INDEX($F$2:$F$15,$A241),$G241,$H241,$I241,$J241,$K241,$O241),$M241*Validation_Lists!$I$3*Validation_Lists!$I$3+$L241*Validation_Lists!$I$3+$N241,Validation_Lists!$I$2)</f>
        <v>999999</v>
      </c>
    </row>
    <row r="242" spans="1:16" x14ac:dyDescent="0.2">
      <c r="A242" s="44">
        <v>4</v>
      </c>
      <c r="B242" s="44">
        <v>4</v>
      </c>
      <c r="C242" s="44">
        <v>4</v>
      </c>
      <c r="D242" s="44" t="s">
        <v>59</v>
      </c>
      <c r="E242" s="44">
        <v>11</v>
      </c>
      <c r="F242" s="44" t="str">
        <f>IF(Fixtures_Rosters!$C$37="","",Fixtures_Rosters!$C$37)</f>
        <v/>
      </c>
      <c r="G242" s="44" t="b">
        <f>AND(LEN($F242&amp;"")&gt;0,UPPER(INDEX(Fixtures_Rosters!$F$27:$F$40,$E242))="YES")</f>
        <v>0</v>
      </c>
      <c r="H242" s="44" t="b">
        <f>INDEX(Fixtures_Rosters!$L$27:$AA$40,$E242,INDEX($D$2:$D$15,$A242))="Available"</f>
        <v>1</v>
      </c>
      <c r="I242" s="44" t="b">
        <f>AND(UPPER(INDEX($E$2:$E$15,$A242))="HOME",UPPER(INDEX(Fixtures_Rosters!$K$27:$K$40,$E242))="YES")</f>
        <v>0</v>
      </c>
      <c r="J242" s="44" t="b">
        <f>TRUE</f>
        <v>1</v>
      </c>
      <c r="K242" s="44" t="b">
        <f t="shared" si="47"/>
        <v>0</v>
      </c>
      <c r="L242" s="44">
        <f t="shared" si="46"/>
        <v>18</v>
      </c>
      <c r="M242" s="44">
        <f t="shared" si="48"/>
        <v>3</v>
      </c>
      <c r="N242" s="44">
        <f>MOD($E242-$A242-$C242+ROWS(Fixtures_Rosters!$C$27:$C$40)*2,ROWS(Fixtures_Rosters!$C$27:$C$40))</f>
        <v>3</v>
      </c>
      <c r="O242" s="44" t="b">
        <f t="shared" si="49"/>
        <v>1</v>
      </c>
      <c r="P242" s="44">
        <f>IF(AND(INDEX($F$2:$F$15,$A242),$G242,$H242,$I242,$J242,$K242,$O242),$M242*Validation_Lists!$I$3*Validation_Lists!$I$3+$L242*Validation_Lists!$I$3+$N242,Validation_Lists!$I$2)</f>
        <v>999999</v>
      </c>
    </row>
    <row r="243" spans="1:16" x14ac:dyDescent="0.2">
      <c r="A243" s="44">
        <v>4</v>
      </c>
      <c r="B243" s="44">
        <v>4</v>
      </c>
      <c r="C243" s="44">
        <v>4</v>
      </c>
      <c r="D243" s="44" t="s">
        <v>59</v>
      </c>
      <c r="E243" s="44">
        <v>12</v>
      </c>
      <c r="F243" s="44" t="str">
        <f>IF(Fixtures_Rosters!$C$38="","",Fixtures_Rosters!$C$38)</f>
        <v/>
      </c>
      <c r="G243" s="44" t="b">
        <f>AND(LEN($F243&amp;"")&gt;0,UPPER(INDEX(Fixtures_Rosters!$F$27:$F$40,$E243))="YES")</f>
        <v>0</v>
      </c>
      <c r="H243" s="44" t="b">
        <f>INDEX(Fixtures_Rosters!$L$27:$AA$40,$E243,INDEX($D$2:$D$15,$A243))="Available"</f>
        <v>1</v>
      </c>
      <c r="I243" s="44" t="b">
        <f>AND(UPPER(INDEX($E$2:$E$15,$A243))="HOME",UPPER(INDEX(Fixtures_Rosters!$K$27:$K$40,$E243))="YES")</f>
        <v>0</v>
      </c>
      <c r="J243" s="44" t="b">
        <f>TRUE</f>
        <v>1</v>
      </c>
      <c r="K243" s="44" t="b">
        <f t="shared" si="47"/>
        <v>0</v>
      </c>
      <c r="L243" s="44">
        <f t="shared" si="46"/>
        <v>18</v>
      </c>
      <c r="M243" s="44">
        <f t="shared" si="48"/>
        <v>3</v>
      </c>
      <c r="N243" s="44">
        <f>MOD($E243-$A243-$C243+ROWS(Fixtures_Rosters!$C$27:$C$40)*2,ROWS(Fixtures_Rosters!$C$27:$C$40))</f>
        <v>4</v>
      </c>
      <c r="O243" s="44" t="b">
        <f t="shared" si="49"/>
        <v>1</v>
      </c>
      <c r="P243" s="44">
        <f>IF(AND(INDEX($F$2:$F$15,$A243),$G243,$H243,$I243,$J243,$K243,$O243),$M243*Validation_Lists!$I$3*Validation_Lists!$I$3+$L243*Validation_Lists!$I$3+$N243,Validation_Lists!$I$2)</f>
        <v>999999</v>
      </c>
    </row>
    <row r="244" spans="1:16" x14ac:dyDescent="0.2">
      <c r="A244" s="44">
        <v>4</v>
      </c>
      <c r="B244" s="44">
        <v>4</v>
      </c>
      <c r="C244" s="44">
        <v>4</v>
      </c>
      <c r="D244" s="44" t="s">
        <v>59</v>
      </c>
      <c r="E244" s="44">
        <v>13</v>
      </c>
      <c r="F244" s="44" t="str">
        <f>IF(Fixtures_Rosters!$C$39="","",Fixtures_Rosters!$C$39)</f>
        <v/>
      </c>
      <c r="G244" s="44" t="b">
        <f>AND(LEN($F244&amp;"")&gt;0,UPPER(INDEX(Fixtures_Rosters!$F$27:$F$40,$E244))="YES")</f>
        <v>0</v>
      </c>
      <c r="H244" s="44" t="b">
        <f>INDEX(Fixtures_Rosters!$L$27:$AA$40,$E244,INDEX($D$2:$D$15,$A244))="Available"</f>
        <v>1</v>
      </c>
      <c r="I244" s="44" t="b">
        <f>AND(UPPER(INDEX($E$2:$E$15,$A244))="HOME",UPPER(INDEX(Fixtures_Rosters!$K$27:$K$40,$E244))="YES")</f>
        <v>0</v>
      </c>
      <c r="J244" s="44" t="b">
        <f>TRUE</f>
        <v>1</v>
      </c>
      <c r="K244" s="44" t="b">
        <f t="shared" si="47"/>
        <v>0</v>
      </c>
      <c r="L244" s="44">
        <f t="shared" si="46"/>
        <v>18</v>
      </c>
      <c r="M244" s="44">
        <f t="shared" si="48"/>
        <v>3</v>
      </c>
      <c r="N244" s="44">
        <f>MOD($E244-$A244-$C244+ROWS(Fixtures_Rosters!$C$27:$C$40)*2,ROWS(Fixtures_Rosters!$C$27:$C$40))</f>
        <v>5</v>
      </c>
      <c r="O244" s="44" t="b">
        <f t="shared" si="49"/>
        <v>1</v>
      </c>
      <c r="P244" s="44">
        <f>IF(AND(INDEX($F$2:$F$15,$A244),$G244,$H244,$I244,$J244,$K244,$O244),$M244*Validation_Lists!$I$3*Validation_Lists!$I$3+$L244*Validation_Lists!$I$3+$N244,Validation_Lists!$I$2)</f>
        <v>999999</v>
      </c>
    </row>
    <row r="245" spans="1:16" x14ac:dyDescent="0.2">
      <c r="A245" s="44">
        <v>4</v>
      </c>
      <c r="B245" s="44">
        <v>4</v>
      </c>
      <c r="C245" s="44">
        <v>4</v>
      </c>
      <c r="D245" s="44" t="s">
        <v>59</v>
      </c>
      <c r="E245" s="44">
        <v>14</v>
      </c>
      <c r="F245" s="44" t="str">
        <f>IF(Fixtures_Rosters!$C$40="","",Fixtures_Rosters!$C$40)</f>
        <v/>
      </c>
      <c r="G245" s="44" t="b">
        <f>AND(LEN($F245&amp;"")&gt;0,UPPER(INDEX(Fixtures_Rosters!$F$27:$F$40,$E245))="YES")</f>
        <v>0</v>
      </c>
      <c r="H245" s="44" t="b">
        <f>INDEX(Fixtures_Rosters!$L$27:$AA$40,$E245,INDEX($D$2:$D$15,$A245))="Available"</f>
        <v>1</v>
      </c>
      <c r="I245" s="44" t="b">
        <f>AND(UPPER(INDEX($E$2:$E$15,$A245))="HOME",UPPER(INDEX(Fixtures_Rosters!$K$27:$K$40,$E245))="YES")</f>
        <v>0</v>
      </c>
      <c r="J245" s="44" t="b">
        <f>TRUE</f>
        <v>1</v>
      </c>
      <c r="K245" s="44" t="b">
        <f t="shared" si="47"/>
        <v>0</v>
      </c>
      <c r="L245" s="44">
        <f t="shared" si="46"/>
        <v>18</v>
      </c>
      <c r="M245" s="44">
        <f t="shared" si="48"/>
        <v>3</v>
      </c>
      <c r="N245" s="44">
        <f>MOD($E245-$A245-$C245+ROWS(Fixtures_Rosters!$C$27:$C$40)*2,ROWS(Fixtures_Rosters!$C$27:$C$40))</f>
        <v>6</v>
      </c>
      <c r="O245" s="44" t="b">
        <f t="shared" si="49"/>
        <v>1</v>
      </c>
      <c r="P245" s="44">
        <f>IF(AND(INDEX($F$2:$F$15,$A245),$G245,$H245,$I245,$J245,$K245,$O245),$M245*Validation_Lists!$I$3*Validation_Lists!$I$3+$L245*Validation_Lists!$I$3+$N245,Validation_Lists!$I$2)</f>
        <v>999999</v>
      </c>
    </row>
    <row r="246" spans="1:16" x14ac:dyDescent="0.2">
      <c r="A246" s="44">
        <v>5</v>
      </c>
      <c r="B246" s="44">
        <v>5</v>
      </c>
      <c r="C246" s="44">
        <v>1</v>
      </c>
      <c r="D246" s="44" t="s">
        <v>56</v>
      </c>
      <c r="E246" s="44">
        <v>1</v>
      </c>
      <c r="F246" s="44" t="str">
        <f>IF(Fixtures_Rosters!$C$27="","",Fixtures_Rosters!$C$27)</f>
        <v/>
      </c>
      <c r="G246" s="44" t="b">
        <f>AND(LEN($F246&amp;"")&gt;0,UPPER(INDEX(Fixtures_Rosters!$F$27:$F$40,$E246))="YES")</f>
        <v>0</v>
      </c>
      <c r="H246" s="44" t="b">
        <f>INDEX(Fixtures_Rosters!$L$27:$AA$40,$E246,INDEX($D$2:$D$15,$A246))="Available"</f>
        <v>1</v>
      </c>
      <c r="I246" s="44" t="b">
        <f>AND(NOT(OR(UPPER(INDEX(Fixtures_Rosters!$G$27:$G$40,$E246))="COACH",UPPER(INDEX(Fixtures_Rosters!$G$27:$G$40,$E246))="ASSISTANT COACH")),IF(UPPER(INDEX($E$2:$E$15,$A246))="HOME",OR(UPPER(INDEX(Fixtures_Rosters!$E$27:$E$40,$E246))="ELECTRONIC",UPPER(INDEX(Fixtures_Rosters!$E$27:$E$40,$E246))="BOTH"),IF(UPPER(INDEX($E$2:$E$15,$A246))="AWAY",OR(UPPER(INDEX(Fixtures_Rosters!$E$27:$E$40,$E246))="PAPER",UPPER(INDEX(Fixtures_Rosters!$E$27:$E$40,$E246))="BOTH"),FALSE)))</f>
        <v>0</v>
      </c>
      <c r="J246" s="44" t="b">
        <f>TRUE</f>
        <v>1</v>
      </c>
      <c r="K246" s="44" t="b">
        <f>TRUE</f>
        <v>1</v>
      </c>
      <c r="L246" s="44">
        <f t="shared" ref="L246:L277" si="50">COUNTIF($H$2:$M$5,$F246)</f>
        <v>24</v>
      </c>
      <c r="M246" s="44">
        <f t="shared" ref="M246:M259" si="51">COUNTIF($J$2:$J$5,$F246)</f>
        <v>4</v>
      </c>
      <c r="N246" s="44">
        <f>MOD($E246-$A246-$C246+ROWS(Fixtures_Rosters!$C$27:$C$40)*2,ROWS(Fixtures_Rosters!$C$27:$C$40))</f>
        <v>9</v>
      </c>
      <c r="O246" s="44" t="b">
        <f t="shared" ref="O246:O259" si="52">OR($C$6&lt;&gt;$C$5+1,$F$5=FALSE,$F246&lt;&gt;$J$5)</f>
        <v>1</v>
      </c>
      <c r="P246" s="44">
        <f>IF(AND(INDEX($F$2:$F$15,$A246),$G246,$H246,$I246,$J246,$K246,$O246),$M246*Validation_Lists!$I$3*Validation_Lists!$I$3+$L246*Validation_Lists!$I$3+$N246,Validation_Lists!$I$2)</f>
        <v>999999</v>
      </c>
    </row>
    <row r="247" spans="1:16" x14ac:dyDescent="0.2">
      <c r="A247" s="44">
        <v>5</v>
      </c>
      <c r="B247" s="44">
        <v>5</v>
      </c>
      <c r="C247" s="44">
        <v>1</v>
      </c>
      <c r="D247" s="44" t="s">
        <v>56</v>
      </c>
      <c r="E247" s="44">
        <v>2</v>
      </c>
      <c r="F247" s="44" t="str">
        <f>IF(Fixtures_Rosters!$C$28="","",Fixtures_Rosters!$C$28)</f>
        <v/>
      </c>
      <c r="G247" s="44" t="b">
        <f>AND(LEN($F247&amp;"")&gt;0,UPPER(INDEX(Fixtures_Rosters!$F$27:$F$40,$E247))="YES")</f>
        <v>0</v>
      </c>
      <c r="H247" s="44" t="b">
        <f>INDEX(Fixtures_Rosters!$L$27:$AA$40,$E247,INDEX($D$2:$D$15,$A247))="Available"</f>
        <v>1</v>
      </c>
      <c r="I247" s="44" t="b">
        <f>AND(NOT(OR(UPPER(INDEX(Fixtures_Rosters!$G$27:$G$40,$E247))="COACH",UPPER(INDEX(Fixtures_Rosters!$G$27:$G$40,$E247))="ASSISTANT COACH")),IF(UPPER(INDEX($E$2:$E$15,$A247))="HOME",OR(UPPER(INDEX(Fixtures_Rosters!$E$27:$E$40,$E247))="ELECTRONIC",UPPER(INDEX(Fixtures_Rosters!$E$27:$E$40,$E247))="BOTH"),IF(UPPER(INDEX($E$2:$E$15,$A247))="AWAY",OR(UPPER(INDEX(Fixtures_Rosters!$E$27:$E$40,$E247))="PAPER",UPPER(INDEX(Fixtures_Rosters!$E$27:$E$40,$E247))="BOTH"),FALSE)))</f>
        <v>0</v>
      </c>
      <c r="J247" s="44" t="b">
        <f>TRUE</f>
        <v>1</v>
      </c>
      <c r="K247" s="44" t="b">
        <f>TRUE</f>
        <v>1</v>
      </c>
      <c r="L247" s="44">
        <f t="shared" si="50"/>
        <v>24</v>
      </c>
      <c r="M247" s="44">
        <f t="shared" si="51"/>
        <v>4</v>
      </c>
      <c r="N247" s="44">
        <f>MOD($E247-$A247-$C247+ROWS(Fixtures_Rosters!$C$27:$C$40)*2,ROWS(Fixtures_Rosters!$C$27:$C$40))</f>
        <v>10</v>
      </c>
      <c r="O247" s="44" t="b">
        <f t="shared" si="52"/>
        <v>1</v>
      </c>
      <c r="P247" s="44">
        <f>IF(AND(INDEX($F$2:$F$15,$A247),$G247,$H247,$I247,$J247,$K247,$O247),$M247*Validation_Lists!$I$3*Validation_Lists!$I$3+$L247*Validation_Lists!$I$3+$N247,Validation_Lists!$I$2)</f>
        <v>999999</v>
      </c>
    </row>
    <row r="248" spans="1:16" x14ac:dyDescent="0.2">
      <c r="A248" s="44">
        <v>5</v>
      </c>
      <c r="B248" s="44">
        <v>5</v>
      </c>
      <c r="C248" s="44">
        <v>1</v>
      </c>
      <c r="D248" s="44" t="s">
        <v>56</v>
      </c>
      <c r="E248" s="44">
        <v>3</v>
      </c>
      <c r="F248" s="44" t="str">
        <f>IF(Fixtures_Rosters!$C$29="","",Fixtures_Rosters!$C$29)</f>
        <v/>
      </c>
      <c r="G248" s="44" t="b">
        <f>AND(LEN($F248&amp;"")&gt;0,UPPER(INDEX(Fixtures_Rosters!$F$27:$F$40,$E248))="YES")</f>
        <v>0</v>
      </c>
      <c r="H248" s="44" t="b">
        <f>INDEX(Fixtures_Rosters!$L$27:$AA$40,$E248,INDEX($D$2:$D$15,$A248))="Available"</f>
        <v>1</v>
      </c>
      <c r="I248" s="44" t="b">
        <f>AND(NOT(OR(UPPER(INDEX(Fixtures_Rosters!$G$27:$G$40,$E248))="COACH",UPPER(INDEX(Fixtures_Rosters!$G$27:$G$40,$E248))="ASSISTANT COACH")),IF(UPPER(INDEX($E$2:$E$15,$A248))="HOME",OR(UPPER(INDEX(Fixtures_Rosters!$E$27:$E$40,$E248))="ELECTRONIC",UPPER(INDEX(Fixtures_Rosters!$E$27:$E$40,$E248))="BOTH"),IF(UPPER(INDEX($E$2:$E$15,$A248))="AWAY",OR(UPPER(INDEX(Fixtures_Rosters!$E$27:$E$40,$E248))="PAPER",UPPER(INDEX(Fixtures_Rosters!$E$27:$E$40,$E248))="BOTH"),FALSE)))</f>
        <v>0</v>
      </c>
      <c r="J248" s="44" t="b">
        <f>TRUE</f>
        <v>1</v>
      </c>
      <c r="K248" s="44" t="b">
        <f>TRUE</f>
        <v>1</v>
      </c>
      <c r="L248" s="44">
        <f t="shared" si="50"/>
        <v>24</v>
      </c>
      <c r="M248" s="44">
        <f t="shared" si="51"/>
        <v>4</v>
      </c>
      <c r="N248" s="44">
        <f>MOD($E248-$A248-$C248+ROWS(Fixtures_Rosters!$C$27:$C$40)*2,ROWS(Fixtures_Rosters!$C$27:$C$40))</f>
        <v>11</v>
      </c>
      <c r="O248" s="44" t="b">
        <f t="shared" si="52"/>
        <v>1</v>
      </c>
      <c r="P248" s="44">
        <f>IF(AND(INDEX($F$2:$F$15,$A248),$G248,$H248,$I248,$J248,$K248,$O248),$M248*Validation_Lists!$I$3*Validation_Lists!$I$3+$L248*Validation_Lists!$I$3+$N248,Validation_Lists!$I$2)</f>
        <v>999999</v>
      </c>
    </row>
    <row r="249" spans="1:16" x14ac:dyDescent="0.2">
      <c r="A249" s="44">
        <v>5</v>
      </c>
      <c r="B249" s="44">
        <v>5</v>
      </c>
      <c r="C249" s="44">
        <v>1</v>
      </c>
      <c r="D249" s="44" t="s">
        <v>56</v>
      </c>
      <c r="E249" s="44">
        <v>4</v>
      </c>
      <c r="F249" s="44" t="str">
        <f>IF(Fixtures_Rosters!$C$30="","",Fixtures_Rosters!$C$30)</f>
        <v/>
      </c>
      <c r="G249" s="44" t="b">
        <f>AND(LEN($F249&amp;"")&gt;0,UPPER(INDEX(Fixtures_Rosters!$F$27:$F$40,$E249))="YES")</f>
        <v>0</v>
      </c>
      <c r="H249" s="44" t="b">
        <f>INDEX(Fixtures_Rosters!$L$27:$AA$40,$E249,INDEX($D$2:$D$15,$A249))="Available"</f>
        <v>1</v>
      </c>
      <c r="I249" s="44" t="b">
        <f>AND(NOT(OR(UPPER(INDEX(Fixtures_Rosters!$G$27:$G$40,$E249))="COACH",UPPER(INDEX(Fixtures_Rosters!$G$27:$G$40,$E249))="ASSISTANT COACH")),IF(UPPER(INDEX($E$2:$E$15,$A249))="HOME",OR(UPPER(INDEX(Fixtures_Rosters!$E$27:$E$40,$E249))="ELECTRONIC",UPPER(INDEX(Fixtures_Rosters!$E$27:$E$40,$E249))="BOTH"),IF(UPPER(INDEX($E$2:$E$15,$A249))="AWAY",OR(UPPER(INDEX(Fixtures_Rosters!$E$27:$E$40,$E249))="PAPER",UPPER(INDEX(Fixtures_Rosters!$E$27:$E$40,$E249))="BOTH"),FALSE)))</f>
        <v>0</v>
      </c>
      <c r="J249" s="44" t="b">
        <f>TRUE</f>
        <v>1</v>
      </c>
      <c r="K249" s="44" t="b">
        <f>TRUE</f>
        <v>1</v>
      </c>
      <c r="L249" s="44">
        <f t="shared" si="50"/>
        <v>24</v>
      </c>
      <c r="M249" s="44">
        <f t="shared" si="51"/>
        <v>4</v>
      </c>
      <c r="N249" s="44">
        <f>MOD($E249-$A249-$C249+ROWS(Fixtures_Rosters!$C$27:$C$40)*2,ROWS(Fixtures_Rosters!$C$27:$C$40))</f>
        <v>12</v>
      </c>
      <c r="O249" s="44" t="b">
        <f t="shared" si="52"/>
        <v>1</v>
      </c>
      <c r="P249" s="44">
        <f>IF(AND(INDEX($F$2:$F$15,$A249),$G249,$H249,$I249,$J249,$K249,$O249),$M249*Validation_Lists!$I$3*Validation_Lists!$I$3+$L249*Validation_Lists!$I$3+$N249,Validation_Lists!$I$2)</f>
        <v>999999</v>
      </c>
    </row>
    <row r="250" spans="1:16" x14ac:dyDescent="0.2">
      <c r="A250" s="44">
        <v>5</v>
      </c>
      <c r="B250" s="44">
        <v>5</v>
      </c>
      <c r="C250" s="44">
        <v>1</v>
      </c>
      <c r="D250" s="44" t="s">
        <v>56</v>
      </c>
      <c r="E250" s="44">
        <v>5</v>
      </c>
      <c r="F250" s="44" t="str">
        <f>IF(Fixtures_Rosters!$C$31="","",Fixtures_Rosters!$C$31)</f>
        <v/>
      </c>
      <c r="G250" s="44" t="b">
        <f>AND(LEN($F250&amp;"")&gt;0,UPPER(INDEX(Fixtures_Rosters!$F$27:$F$40,$E250))="YES")</f>
        <v>0</v>
      </c>
      <c r="H250" s="44" t="b">
        <f>INDEX(Fixtures_Rosters!$L$27:$AA$40,$E250,INDEX($D$2:$D$15,$A250))="Available"</f>
        <v>1</v>
      </c>
      <c r="I250" s="44" t="b">
        <f>AND(NOT(OR(UPPER(INDEX(Fixtures_Rosters!$G$27:$G$40,$E250))="COACH",UPPER(INDEX(Fixtures_Rosters!$G$27:$G$40,$E250))="ASSISTANT COACH")),IF(UPPER(INDEX($E$2:$E$15,$A250))="HOME",OR(UPPER(INDEX(Fixtures_Rosters!$E$27:$E$40,$E250))="ELECTRONIC",UPPER(INDEX(Fixtures_Rosters!$E$27:$E$40,$E250))="BOTH"),IF(UPPER(INDEX($E$2:$E$15,$A250))="AWAY",OR(UPPER(INDEX(Fixtures_Rosters!$E$27:$E$40,$E250))="PAPER",UPPER(INDEX(Fixtures_Rosters!$E$27:$E$40,$E250))="BOTH"),FALSE)))</f>
        <v>0</v>
      </c>
      <c r="J250" s="44" t="b">
        <f>TRUE</f>
        <v>1</v>
      </c>
      <c r="K250" s="44" t="b">
        <f>TRUE</f>
        <v>1</v>
      </c>
      <c r="L250" s="44">
        <f t="shared" si="50"/>
        <v>24</v>
      </c>
      <c r="M250" s="44">
        <f t="shared" si="51"/>
        <v>4</v>
      </c>
      <c r="N250" s="44">
        <f>MOD($E250-$A250-$C250+ROWS(Fixtures_Rosters!$C$27:$C$40)*2,ROWS(Fixtures_Rosters!$C$27:$C$40))</f>
        <v>13</v>
      </c>
      <c r="O250" s="44" t="b">
        <f t="shared" si="52"/>
        <v>1</v>
      </c>
      <c r="P250" s="44">
        <f>IF(AND(INDEX($F$2:$F$15,$A250),$G250,$H250,$I250,$J250,$K250,$O250),$M250*Validation_Lists!$I$3*Validation_Lists!$I$3+$L250*Validation_Lists!$I$3+$N250,Validation_Lists!$I$2)</f>
        <v>999999</v>
      </c>
    </row>
    <row r="251" spans="1:16" x14ac:dyDescent="0.2">
      <c r="A251" s="44">
        <v>5</v>
      </c>
      <c r="B251" s="44">
        <v>5</v>
      </c>
      <c r="C251" s="44">
        <v>1</v>
      </c>
      <c r="D251" s="44" t="s">
        <v>56</v>
      </c>
      <c r="E251" s="44">
        <v>6</v>
      </c>
      <c r="F251" s="44" t="str">
        <f>IF(Fixtures_Rosters!$C$32="","",Fixtures_Rosters!$C$32)</f>
        <v/>
      </c>
      <c r="G251" s="44" t="b">
        <f>AND(LEN($F251&amp;"")&gt;0,UPPER(INDEX(Fixtures_Rosters!$F$27:$F$40,$E251))="YES")</f>
        <v>0</v>
      </c>
      <c r="H251" s="44" t="b">
        <f>INDEX(Fixtures_Rosters!$L$27:$AA$40,$E251,INDEX($D$2:$D$15,$A251))="Available"</f>
        <v>1</v>
      </c>
      <c r="I251" s="44" t="b">
        <f>AND(NOT(OR(UPPER(INDEX(Fixtures_Rosters!$G$27:$G$40,$E251))="COACH",UPPER(INDEX(Fixtures_Rosters!$G$27:$G$40,$E251))="ASSISTANT COACH")),IF(UPPER(INDEX($E$2:$E$15,$A251))="HOME",OR(UPPER(INDEX(Fixtures_Rosters!$E$27:$E$40,$E251))="ELECTRONIC",UPPER(INDEX(Fixtures_Rosters!$E$27:$E$40,$E251))="BOTH"),IF(UPPER(INDEX($E$2:$E$15,$A251))="AWAY",OR(UPPER(INDEX(Fixtures_Rosters!$E$27:$E$40,$E251))="PAPER",UPPER(INDEX(Fixtures_Rosters!$E$27:$E$40,$E251))="BOTH"),FALSE)))</f>
        <v>0</v>
      </c>
      <c r="J251" s="44" t="b">
        <f>TRUE</f>
        <v>1</v>
      </c>
      <c r="K251" s="44" t="b">
        <f>TRUE</f>
        <v>1</v>
      </c>
      <c r="L251" s="44">
        <f t="shared" si="50"/>
        <v>24</v>
      </c>
      <c r="M251" s="44">
        <f t="shared" si="51"/>
        <v>4</v>
      </c>
      <c r="N251" s="44">
        <f>MOD($E251-$A251-$C251+ROWS(Fixtures_Rosters!$C$27:$C$40)*2,ROWS(Fixtures_Rosters!$C$27:$C$40))</f>
        <v>0</v>
      </c>
      <c r="O251" s="44" t="b">
        <f t="shared" si="52"/>
        <v>1</v>
      </c>
      <c r="P251" s="44">
        <f>IF(AND(INDEX($F$2:$F$15,$A251),$G251,$H251,$I251,$J251,$K251,$O251),$M251*Validation_Lists!$I$3*Validation_Lists!$I$3+$L251*Validation_Lists!$I$3+$N251,Validation_Lists!$I$2)</f>
        <v>999999</v>
      </c>
    </row>
    <row r="252" spans="1:16" x14ac:dyDescent="0.2">
      <c r="A252" s="44">
        <v>5</v>
      </c>
      <c r="B252" s="44">
        <v>5</v>
      </c>
      <c r="C252" s="44">
        <v>1</v>
      </c>
      <c r="D252" s="44" t="s">
        <v>56</v>
      </c>
      <c r="E252" s="44">
        <v>7</v>
      </c>
      <c r="F252" s="44" t="str">
        <f>IF(Fixtures_Rosters!$C$33="","",Fixtures_Rosters!$C$33)</f>
        <v/>
      </c>
      <c r="G252" s="44" t="b">
        <f>AND(LEN($F252&amp;"")&gt;0,UPPER(INDEX(Fixtures_Rosters!$F$27:$F$40,$E252))="YES")</f>
        <v>0</v>
      </c>
      <c r="H252" s="44" t="b">
        <f>INDEX(Fixtures_Rosters!$L$27:$AA$40,$E252,INDEX($D$2:$D$15,$A252))="Available"</f>
        <v>1</v>
      </c>
      <c r="I252" s="44" t="b">
        <f>AND(NOT(OR(UPPER(INDEX(Fixtures_Rosters!$G$27:$G$40,$E252))="COACH",UPPER(INDEX(Fixtures_Rosters!$G$27:$G$40,$E252))="ASSISTANT COACH")),IF(UPPER(INDEX($E$2:$E$15,$A252))="HOME",OR(UPPER(INDEX(Fixtures_Rosters!$E$27:$E$40,$E252))="ELECTRONIC",UPPER(INDEX(Fixtures_Rosters!$E$27:$E$40,$E252))="BOTH"),IF(UPPER(INDEX($E$2:$E$15,$A252))="AWAY",OR(UPPER(INDEX(Fixtures_Rosters!$E$27:$E$40,$E252))="PAPER",UPPER(INDEX(Fixtures_Rosters!$E$27:$E$40,$E252))="BOTH"),FALSE)))</f>
        <v>0</v>
      </c>
      <c r="J252" s="44" t="b">
        <f>TRUE</f>
        <v>1</v>
      </c>
      <c r="K252" s="44" t="b">
        <f>TRUE</f>
        <v>1</v>
      </c>
      <c r="L252" s="44">
        <f t="shared" si="50"/>
        <v>24</v>
      </c>
      <c r="M252" s="44">
        <f t="shared" si="51"/>
        <v>4</v>
      </c>
      <c r="N252" s="44">
        <f>MOD($E252-$A252-$C252+ROWS(Fixtures_Rosters!$C$27:$C$40)*2,ROWS(Fixtures_Rosters!$C$27:$C$40))</f>
        <v>1</v>
      </c>
      <c r="O252" s="44" t="b">
        <f t="shared" si="52"/>
        <v>1</v>
      </c>
      <c r="P252" s="44">
        <f>IF(AND(INDEX($F$2:$F$15,$A252),$G252,$H252,$I252,$J252,$K252,$O252),$M252*Validation_Lists!$I$3*Validation_Lists!$I$3+$L252*Validation_Lists!$I$3+$N252,Validation_Lists!$I$2)</f>
        <v>999999</v>
      </c>
    </row>
    <row r="253" spans="1:16" x14ac:dyDescent="0.2">
      <c r="A253" s="44">
        <v>5</v>
      </c>
      <c r="B253" s="44">
        <v>5</v>
      </c>
      <c r="C253" s="44">
        <v>1</v>
      </c>
      <c r="D253" s="44" t="s">
        <v>56</v>
      </c>
      <c r="E253" s="44">
        <v>8</v>
      </c>
      <c r="F253" s="44" t="str">
        <f>IF(Fixtures_Rosters!$C$34="","",Fixtures_Rosters!$C$34)</f>
        <v/>
      </c>
      <c r="G253" s="44" t="b">
        <f>AND(LEN($F253&amp;"")&gt;0,UPPER(INDEX(Fixtures_Rosters!$F$27:$F$40,$E253))="YES")</f>
        <v>0</v>
      </c>
      <c r="H253" s="44" t="b">
        <f>INDEX(Fixtures_Rosters!$L$27:$AA$40,$E253,INDEX($D$2:$D$15,$A253))="Available"</f>
        <v>1</v>
      </c>
      <c r="I253" s="44" t="b">
        <f>AND(NOT(OR(UPPER(INDEX(Fixtures_Rosters!$G$27:$G$40,$E253))="COACH",UPPER(INDEX(Fixtures_Rosters!$G$27:$G$40,$E253))="ASSISTANT COACH")),IF(UPPER(INDEX($E$2:$E$15,$A253))="HOME",OR(UPPER(INDEX(Fixtures_Rosters!$E$27:$E$40,$E253))="ELECTRONIC",UPPER(INDEX(Fixtures_Rosters!$E$27:$E$40,$E253))="BOTH"),IF(UPPER(INDEX($E$2:$E$15,$A253))="AWAY",OR(UPPER(INDEX(Fixtures_Rosters!$E$27:$E$40,$E253))="PAPER",UPPER(INDEX(Fixtures_Rosters!$E$27:$E$40,$E253))="BOTH"),FALSE)))</f>
        <v>0</v>
      </c>
      <c r="J253" s="44" t="b">
        <f>TRUE</f>
        <v>1</v>
      </c>
      <c r="K253" s="44" t="b">
        <f>TRUE</f>
        <v>1</v>
      </c>
      <c r="L253" s="44">
        <f t="shared" si="50"/>
        <v>24</v>
      </c>
      <c r="M253" s="44">
        <f t="shared" si="51"/>
        <v>4</v>
      </c>
      <c r="N253" s="44">
        <f>MOD($E253-$A253-$C253+ROWS(Fixtures_Rosters!$C$27:$C$40)*2,ROWS(Fixtures_Rosters!$C$27:$C$40))</f>
        <v>2</v>
      </c>
      <c r="O253" s="44" t="b">
        <f t="shared" si="52"/>
        <v>1</v>
      </c>
      <c r="P253" s="44">
        <f>IF(AND(INDEX($F$2:$F$15,$A253),$G253,$H253,$I253,$J253,$K253,$O253),$M253*Validation_Lists!$I$3*Validation_Lists!$I$3+$L253*Validation_Lists!$I$3+$N253,Validation_Lists!$I$2)</f>
        <v>999999</v>
      </c>
    </row>
    <row r="254" spans="1:16" x14ac:dyDescent="0.2">
      <c r="A254" s="44">
        <v>5</v>
      </c>
      <c r="B254" s="44">
        <v>5</v>
      </c>
      <c r="C254" s="44">
        <v>1</v>
      </c>
      <c r="D254" s="44" t="s">
        <v>56</v>
      </c>
      <c r="E254" s="44">
        <v>9</v>
      </c>
      <c r="F254" s="44" t="str">
        <f>IF(Fixtures_Rosters!$C$35="","",Fixtures_Rosters!$C$35)</f>
        <v/>
      </c>
      <c r="G254" s="44" t="b">
        <f>AND(LEN($F254&amp;"")&gt;0,UPPER(INDEX(Fixtures_Rosters!$F$27:$F$40,$E254))="YES")</f>
        <v>0</v>
      </c>
      <c r="H254" s="44" t="b">
        <f>INDEX(Fixtures_Rosters!$L$27:$AA$40,$E254,INDEX($D$2:$D$15,$A254))="Available"</f>
        <v>1</v>
      </c>
      <c r="I254" s="44" t="b">
        <f>AND(NOT(OR(UPPER(INDEX(Fixtures_Rosters!$G$27:$G$40,$E254))="COACH",UPPER(INDEX(Fixtures_Rosters!$G$27:$G$40,$E254))="ASSISTANT COACH")),IF(UPPER(INDEX($E$2:$E$15,$A254))="HOME",OR(UPPER(INDEX(Fixtures_Rosters!$E$27:$E$40,$E254))="ELECTRONIC",UPPER(INDEX(Fixtures_Rosters!$E$27:$E$40,$E254))="BOTH"),IF(UPPER(INDEX($E$2:$E$15,$A254))="AWAY",OR(UPPER(INDEX(Fixtures_Rosters!$E$27:$E$40,$E254))="PAPER",UPPER(INDEX(Fixtures_Rosters!$E$27:$E$40,$E254))="BOTH"),FALSE)))</f>
        <v>0</v>
      </c>
      <c r="J254" s="44" t="b">
        <f>TRUE</f>
        <v>1</v>
      </c>
      <c r="K254" s="44" t="b">
        <f>TRUE</f>
        <v>1</v>
      </c>
      <c r="L254" s="44">
        <f t="shared" si="50"/>
        <v>24</v>
      </c>
      <c r="M254" s="44">
        <f t="shared" si="51"/>
        <v>4</v>
      </c>
      <c r="N254" s="44">
        <f>MOD($E254-$A254-$C254+ROWS(Fixtures_Rosters!$C$27:$C$40)*2,ROWS(Fixtures_Rosters!$C$27:$C$40))</f>
        <v>3</v>
      </c>
      <c r="O254" s="44" t="b">
        <f t="shared" si="52"/>
        <v>1</v>
      </c>
      <c r="P254" s="44">
        <f>IF(AND(INDEX($F$2:$F$15,$A254),$G254,$H254,$I254,$J254,$K254,$O254),$M254*Validation_Lists!$I$3*Validation_Lists!$I$3+$L254*Validation_Lists!$I$3+$N254,Validation_Lists!$I$2)</f>
        <v>999999</v>
      </c>
    </row>
    <row r="255" spans="1:16" x14ac:dyDescent="0.2">
      <c r="A255" s="44">
        <v>5</v>
      </c>
      <c r="B255" s="44">
        <v>5</v>
      </c>
      <c r="C255" s="44">
        <v>1</v>
      </c>
      <c r="D255" s="44" t="s">
        <v>56</v>
      </c>
      <c r="E255" s="44">
        <v>10</v>
      </c>
      <c r="F255" s="44" t="str">
        <f>IF(Fixtures_Rosters!$C$36="","",Fixtures_Rosters!$C$36)</f>
        <v/>
      </c>
      <c r="G255" s="44" t="b">
        <f>AND(LEN($F255&amp;"")&gt;0,UPPER(INDEX(Fixtures_Rosters!$F$27:$F$40,$E255))="YES")</f>
        <v>0</v>
      </c>
      <c r="H255" s="44" t="b">
        <f>INDEX(Fixtures_Rosters!$L$27:$AA$40,$E255,INDEX($D$2:$D$15,$A255))="Available"</f>
        <v>1</v>
      </c>
      <c r="I255" s="44" t="b">
        <f>AND(NOT(OR(UPPER(INDEX(Fixtures_Rosters!$G$27:$G$40,$E255))="COACH",UPPER(INDEX(Fixtures_Rosters!$G$27:$G$40,$E255))="ASSISTANT COACH")),IF(UPPER(INDEX($E$2:$E$15,$A255))="HOME",OR(UPPER(INDEX(Fixtures_Rosters!$E$27:$E$40,$E255))="ELECTRONIC",UPPER(INDEX(Fixtures_Rosters!$E$27:$E$40,$E255))="BOTH"),IF(UPPER(INDEX($E$2:$E$15,$A255))="AWAY",OR(UPPER(INDEX(Fixtures_Rosters!$E$27:$E$40,$E255))="PAPER",UPPER(INDEX(Fixtures_Rosters!$E$27:$E$40,$E255))="BOTH"),FALSE)))</f>
        <v>0</v>
      </c>
      <c r="J255" s="44" t="b">
        <f>TRUE</f>
        <v>1</v>
      </c>
      <c r="K255" s="44" t="b">
        <f>TRUE</f>
        <v>1</v>
      </c>
      <c r="L255" s="44">
        <f t="shared" si="50"/>
        <v>24</v>
      </c>
      <c r="M255" s="44">
        <f t="shared" si="51"/>
        <v>4</v>
      </c>
      <c r="N255" s="44">
        <f>MOD($E255-$A255-$C255+ROWS(Fixtures_Rosters!$C$27:$C$40)*2,ROWS(Fixtures_Rosters!$C$27:$C$40))</f>
        <v>4</v>
      </c>
      <c r="O255" s="44" t="b">
        <f t="shared" si="52"/>
        <v>1</v>
      </c>
      <c r="P255" s="44">
        <f>IF(AND(INDEX($F$2:$F$15,$A255),$G255,$H255,$I255,$J255,$K255,$O255),$M255*Validation_Lists!$I$3*Validation_Lists!$I$3+$L255*Validation_Lists!$I$3+$N255,Validation_Lists!$I$2)</f>
        <v>999999</v>
      </c>
    </row>
    <row r="256" spans="1:16" x14ac:dyDescent="0.2">
      <c r="A256" s="44">
        <v>5</v>
      </c>
      <c r="B256" s="44">
        <v>5</v>
      </c>
      <c r="C256" s="44">
        <v>1</v>
      </c>
      <c r="D256" s="44" t="s">
        <v>56</v>
      </c>
      <c r="E256" s="44">
        <v>11</v>
      </c>
      <c r="F256" s="44" t="str">
        <f>IF(Fixtures_Rosters!$C$37="","",Fixtures_Rosters!$C$37)</f>
        <v/>
      </c>
      <c r="G256" s="44" t="b">
        <f>AND(LEN($F256&amp;"")&gt;0,UPPER(INDEX(Fixtures_Rosters!$F$27:$F$40,$E256))="YES")</f>
        <v>0</v>
      </c>
      <c r="H256" s="44" t="b">
        <f>INDEX(Fixtures_Rosters!$L$27:$AA$40,$E256,INDEX($D$2:$D$15,$A256))="Available"</f>
        <v>1</v>
      </c>
      <c r="I256" s="44" t="b">
        <f>AND(NOT(OR(UPPER(INDEX(Fixtures_Rosters!$G$27:$G$40,$E256))="COACH",UPPER(INDEX(Fixtures_Rosters!$G$27:$G$40,$E256))="ASSISTANT COACH")),IF(UPPER(INDEX($E$2:$E$15,$A256))="HOME",OR(UPPER(INDEX(Fixtures_Rosters!$E$27:$E$40,$E256))="ELECTRONIC",UPPER(INDEX(Fixtures_Rosters!$E$27:$E$40,$E256))="BOTH"),IF(UPPER(INDEX($E$2:$E$15,$A256))="AWAY",OR(UPPER(INDEX(Fixtures_Rosters!$E$27:$E$40,$E256))="PAPER",UPPER(INDEX(Fixtures_Rosters!$E$27:$E$40,$E256))="BOTH"),FALSE)))</f>
        <v>0</v>
      </c>
      <c r="J256" s="44" t="b">
        <f>TRUE</f>
        <v>1</v>
      </c>
      <c r="K256" s="44" t="b">
        <f>TRUE</f>
        <v>1</v>
      </c>
      <c r="L256" s="44">
        <f t="shared" si="50"/>
        <v>24</v>
      </c>
      <c r="M256" s="44">
        <f t="shared" si="51"/>
        <v>4</v>
      </c>
      <c r="N256" s="44">
        <f>MOD($E256-$A256-$C256+ROWS(Fixtures_Rosters!$C$27:$C$40)*2,ROWS(Fixtures_Rosters!$C$27:$C$40))</f>
        <v>5</v>
      </c>
      <c r="O256" s="44" t="b">
        <f t="shared" si="52"/>
        <v>1</v>
      </c>
      <c r="P256" s="44">
        <f>IF(AND(INDEX($F$2:$F$15,$A256),$G256,$H256,$I256,$J256,$K256,$O256),$M256*Validation_Lists!$I$3*Validation_Lists!$I$3+$L256*Validation_Lists!$I$3+$N256,Validation_Lists!$I$2)</f>
        <v>999999</v>
      </c>
    </row>
    <row r="257" spans="1:16" x14ac:dyDescent="0.2">
      <c r="A257" s="44">
        <v>5</v>
      </c>
      <c r="B257" s="44">
        <v>5</v>
      </c>
      <c r="C257" s="44">
        <v>1</v>
      </c>
      <c r="D257" s="44" t="s">
        <v>56</v>
      </c>
      <c r="E257" s="44">
        <v>12</v>
      </c>
      <c r="F257" s="44" t="str">
        <f>IF(Fixtures_Rosters!$C$38="","",Fixtures_Rosters!$C$38)</f>
        <v/>
      </c>
      <c r="G257" s="44" t="b">
        <f>AND(LEN($F257&amp;"")&gt;0,UPPER(INDEX(Fixtures_Rosters!$F$27:$F$40,$E257))="YES")</f>
        <v>0</v>
      </c>
      <c r="H257" s="44" t="b">
        <f>INDEX(Fixtures_Rosters!$L$27:$AA$40,$E257,INDEX($D$2:$D$15,$A257))="Available"</f>
        <v>1</v>
      </c>
      <c r="I257" s="44" t="b">
        <f>AND(NOT(OR(UPPER(INDEX(Fixtures_Rosters!$G$27:$G$40,$E257))="COACH",UPPER(INDEX(Fixtures_Rosters!$G$27:$G$40,$E257))="ASSISTANT COACH")),IF(UPPER(INDEX($E$2:$E$15,$A257))="HOME",OR(UPPER(INDEX(Fixtures_Rosters!$E$27:$E$40,$E257))="ELECTRONIC",UPPER(INDEX(Fixtures_Rosters!$E$27:$E$40,$E257))="BOTH"),IF(UPPER(INDEX($E$2:$E$15,$A257))="AWAY",OR(UPPER(INDEX(Fixtures_Rosters!$E$27:$E$40,$E257))="PAPER",UPPER(INDEX(Fixtures_Rosters!$E$27:$E$40,$E257))="BOTH"),FALSE)))</f>
        <v>0</v>
      </c>
      <c r="J257" s="44" t="b">
        <f>TRUE</f>
        <v>1</v>
      </c>
      <c r="K257" s="44" t="b">
        <f>TRUE</f>
        <v>1</v>
      </c>
      <c r="L257" s="44">
        <f t="shared" si="50"/>
        <v>24</v>
      </c>
      <c r="M257" s="44">
        <f t="shared" si="51"/>
        <v>4</v>
      </c>
      <c r="N257" s="44">
        <f>MOD($E257-$A257-$C257+ROWS(Fixtures_Rosters!$C$27:$C$40)*2,ROWS(Fixtures_Rosters!$C$27:$C$40))</f>
        <v>6</v>
      </c>
      <c r="O257" s="44" t="b">
        <f t="shared" si="52"/>
        <v>1</v>
      </c>
      <c r="P257" s="44">
        <f>IF(AND(INDEX($F$2:$F$15,$A257),$G257,$H257,$I257,$J257,$K257,$O257),$M257*Validation_Lists!$I$3*Validation_Lists!$I$3+$L257*Validation_Lists!$I$3+$N257,Validation_Lists!$I$2)</f>
        <v>999999</v>
      </c>
    </row>
    <row r="258" spans="1:16" x14ac:dyDescent="0.2">
      <c r="A258" s="44">
        <v>5</v>
      </c>
      <c r="B258" s="44">
        <v>5</v>
      </c>
      <c r="C258" s="44">
        <v>1</v>
      </c>
      <c r="D258" s="44" t="s">
        <v>56</v>
      </c>
      <c r="E258" s="44">
        <v>13</v>
      </c>
      <c r="F258" s="44" t="str">
        <f>IF(Fixtures_Rosters!$C$39="","",Fixtures_Rosters!$C$39)</f>
        <v/>
      </c>
      <c r="G258" s="44" t="b">
        <f>AND(LEN($F258&amp;"")&gt;0,UPPER(INDEX(Fixtures_Rosters!$F$27:$F$40,$E258))="YES")</f>
        <v>0</v>
      </c>
      <c r="H258" s="44" t="b">
        <f>INDEX(Fixtures_Rosters!$L$27:$AA$40,$E258,INDEX($D$2:$D$15,$A258))="Available"</f>
        <v>1</v>
      </c>
      <c r="I258" s="44" t="b">
        <f>AND(NOT(OR(UPPER(INDEX(Fixtures_Rosters!$G$27:$G$40,$E258))="COACH",UPPER(INDEX(Fixtures_Rosters!$G$27:$G$40,$E258))="ASSISTANT COACH")),IF(UPPER(INDEX($E$2:$E$15,$A258))="HOME",OR(UPPER(INDEX(Fixtures_Rosters!$E$27:$E$40,$E258))="ELECTRONIC",UPPER(INDEX(Fixtures_Rosters!$E$27:$E$40,$E258))="BOTH"),IF(UPPER(INDEX($E$2:$E$15,$A258))="AWAY",OR(UPPER(INDEX(Fixtures_Rosters!$E$27:$E$40,$E258))="PAPER",UPPER(INDEX(Fixtures_Rosters!$E$27:$E$40,$E258))="BOTH"),FALSE)))</f>
        <v>0</v>
      </c>
      <c r="J258" s="44" t="b">
        <f>TRUE</f>
        <v>1</v>
      </c>
      <c r="K258" s="44" t="b">
        <f>TRUE</f>
        <v>1</v>
      </c>
      <c r="L258" s="44">
        <f t="shared" si="50"/>
        <v>24</v>
      </c>
      <c r="M258" s="44">
        <f t="shared" si="51"/>
        <v>4</v>
      </c>
      <c r="N258" s="44">
        <f>MOD($E258-$A258-$C258+ROWS(Fixtures_Rosters!$C$27:$C$40)*2,ROWS(Fixtures_Rosters!$C$27:$C$40))</f>
        <v>7</v>
      </c>
      <c r="O258" s="44" t="b">
        <f t="shared" si="52"/>
        <v>1</v>
      </c>
      <c r="P258" s="44">
        <f>IF(AND(INDEX($F$2:$F$15,$A258),$G258,$H258,$I258,$J258,$K258,$O258),$M258*Validation_Lists!$I$3*Validation_Lists!$I$3+$L258*Validation_Lists!$I$3+$N258,Validation_Lists!$I$2)</f>
        <v>999999</v>
      </c>
    </row>
    <row r="259" spans="1:16" x14ac:dyDescent="0.2">
      <c r="A259" s="44">
        <v>5</v>
      </c>
      <c r="B259" s="44">
        <v>5</v>
      </c>
      <c r="C259" s="44">
        <v>1</v>
      </c>
      <c r="D259" s="44" t="s">
        <v>56</v>
      </c>
      <c r="E259" s="44">
        <v>14</v>
      </c>
      <c r="F259" s="44" t="str">
        <f>IF(Fixtures_Rosters!$C$40="","",Fixtures_Rosters!$C$40)</f>
        <v/>
      </c>
      <c r="G259" s="44" t="b">
        <f>AND(LEN($F259&amp;"")&gt;0,UPPER(INDEX(Fixtures_Rosters!$F$27:$F$40,$E259))="YES")</f>
        <v>0</v>
      </c>
      <c r="H259" s="44" t="b">
        <f>INDEX(Fixtures_Rosters!$L$27:$AA$40,$E259,INDEX($D$2:$D$15,$A259))="Available"</f>
        <v>1</v>
      </c>
      <c r="I259" s="44" t="b">
        <f>AND(NOT(OR(UPPER(INDEX(Fixtures_Rosters!$G$27:$G$40,$E259))="COACH",UPPER(INDEX(Fixtures_Rosters!$G$27:$G$40,$E259))="ASSISTANT COACH")),IF(UPPER(INDEX($E$2:$E$15,$A259))="HOME",OR(UPPER(INDEX(Fixtures_Rosters!$E$27:$E$40,$E259))="ELECTRONIC",UPPER(INDEX(Fixtures_Rosters!$E$27:$E$40,$E259))="BOTH"),IF(UPPER(INDEX($E$2:$E$15,$A259))="AWAY",OR(UPPER(INDEX(Fixtures_Rosters!$E$27:$E$40,$E259))="PAPER",UPPER(INDEX(Fixtures_Rosters!$E$27:$E$40,$E259))="BOTH"),FALSE)))</f>
        <v>0</v>
      </c>
      <c r="J259" s="44" t="b">
        <f>TRUE</f>
        <v>1</v>
      </c>
      <c r="K259" s="44" t="b">
        <f>TRUE</f>
        <v>1</v>
      </c>
      <c r="L259" s="44">
        <f t="shared" si="50"/>
        <v>24</v>
      </c>
      <c r="M259" s="44">
        <f t="shared" si="51"/>
        <v>4</v>
      </c>
      <c r="N259" s="44">
        <f>MOD($E259-$A259-$C259+ROWS(Fixtures_Rosters!$C$27:$C$40)*2,ROWS(Fixtures_Rosters!$C$27:$C$40))</f>
        <v>8</v>
      </c>
      <c r="O259" s="44" t="b">
        <f t="shared" si="52"/>
        <v>1</v>
      </c>
      <c r="P259" s="44">
        <f>IF(AND(INDEX($F$2:$F$15,$A259),$G259,$H259,$I259,$J259,$K259,$O259),$M259*Validation_Lists!$I$3*Validation_Lists!$I$3+$L259*Validation_Lists!$I$3+$N259,Validation_Lists!$I$2)</f>
        <v>999999</v>
      </c>
    </row>
    <row r="260" spans="1:16" x14ac:dyDescent="0.2">
      <c r="A260" s="44">
        <v>5</v>
      </c>
      <c r="B260" s="44">
        <v>5</v>
      </c>
      <c r="C260" s="44">
        <v>2</v>
      </c>
      <c r="D260" s="44" t="s">
        <v>57</v>
      </c>
      <c r="E260" s="44">
        <v>1</v>
      </c>
      <c r="F260" s="44" t="str">
        <f>IF(Fixtures_Rosters!$C$27="","",Fixtures_Rosters!$C$27)</f>
        <v/>
      </c>
      <c r="G260" s="44" t="b">
        <f>AND(LEN($F260&amp;"")&gt;0,UPPER(INDEX(Fixtures_Rosters!$F$27:$F$40,$E260))="YES")</f>
        <v>0</v>
      </c>
      <c r="H260" s="44" t="b">
        <f>INDEX(Fixtures_Rosters!$L$27:$AA$40,$E260,INDEX($D$2:$D$15,$A260))="Available"</f>
        <v>1</v>
      </c>
      <c r="I260" s="44" t="b">
        <f>UPPER(INDEX(Fixtures_Rosters!$I$27:$I$40,$E260))="YES"</f>
        <v>1</v>
      </c>
      <c r="J260" s="44" t="b">
        <f>TRUE</f>
        <v>1</v>
      </c>
      <c r="K260" s="44" t="b">
        <f t="shared" ref="K260:K273" si="53">COUNTIF($J$6:$J$6,$F260)=0</f>
        <v>0</v>
      </c>
      <c r="L260" s="44">
        <f t="shared" si="50"/>
        <v>24</v>
      </c>
      <c r="M260" s="44">
        <f t="shared" ref="M260:M273" si="54">COUNTIF($K$2:$K$5,$F260)</f>
        <v>4</v>
      </c>
      <c r="N260" s="44">
        <f>MOD($E260-$A260-$C260+ROWS(Fixtures_Rosters!$C$27:$C$40)*2,ROWS(Fixtures_Rosters!$C$27:$C$40))</f>
        <v>8</v>
      </c>
      <c r="O260" s="44" t="b">
        <f t="shared" ref="O260:O273" si="55">OR($C$6&lt;&gt;$C$5+1,$F$5=FALSE,$F260&lt;&gt;$K$5)</f>
        <v>1</v>
      </c>
      <c r="P260" s="44">
        <f>IF(AND(INDEX($F$2:$F$15,$A260),$G260,$H260,$I260,$J260,$K260,$O260),$M260*Validation_Lists!$I$3*Validation_Lists!$I$3+$L260*Validation_Lists!$I$3+$N260,Validation_Lists!$I$2)</f>
        <v>999999</v>
      </c>
    </row>
    <row r="261" spans="1:16" x14ac:dyDescent="0.2">
      <c r="A261" s="44">
        <v>5</v>
      </c>
      <c r="B261" s="44">
        <v>5</v>
      </c>
      <c r="C261" s="44">
        <v>2</v>
      </c>
      <c r="D261" s="44" t="s">
        <v>57</v>
      </c>
      <c r="E261" s="44">
        <v>2</v>
      </c>
      <c r="F261" s="44" t="str">
        <f>IF(Fixtures_Rosters!$C$28="","",Fixtures_Rosters!$C$28)</f>
        <v/>
      </c>
      <c r="G261" s="44" t="b">
        <f>AND(LEN($F261&amp;"")&gt;0,UPPER(INDEX(Fixtures_Rosters!$F$27:$F$40,$E261))="YES")</f>
        <v>0</v>
      </c>
      <c r="H261" s="44" t="b">
        <f>INDEX(Fixtures_Rosters!$L$27:$AA$40,$E261,INDEX($D$2:$D$15,$A261))="Available"</f>
        <v>1</v>
      </c>
      <c r="I261" s="44" t="b">
        <f>UPPER(INDEX(Fixtures_Rosters!$I$27:$I$40,$E261))="YES"</f>
        <v>1</v>
      </c>
      <c r="J261" s="44" t="b">
        <f>TRUE</f>
        <v>1</v>
      </c>
      <c r="K261" s="44" t="b">
        <f t="shared" si="53"/>
        <v>0</v>
      </c>
      <c r="L261" s="44">
        <f t="shared" si="50"/>
        <v>24</v>
      </c>
      <c r="M261" s="44">
        <f t="shared" si="54"/>
        <v>4</v>
      </c>
      <c r="N261" s="44">
        <f>MOD($E261-$A261-$C261+ROWS(Fixtures_Rosters!$C$27:$C$40)*2,ROWS(Fixtures_Rosters!$C$27:$C$40))</f>
        <v>9</v>
      </c>
      <c r="O261" s="44" t="b">
        <f t="shared" si="55"/>
        <v>1</v>
      </c>
      <c r="P261" s="44">
        <f>IF(AND(INDEX($F$2:$F$15,$A261),$G261,$H261,$I261,$J261,$K261,$O261),$M261*Validation_Lists!$I$3*Validation_Lists!$I$3+$L261*Validation_Lists!$I$3+$N261,Validation_Lists!$I$2)</f>
        <v>999999</v>
      </c>
    </row>
    <row r="262" spans="1:16" x14ac:dyDescent="0.2">
      <c r="A262" s="44">
        <v>5</v>
      </c>
      <c r="B262" s="44">
        <v>5</v>
      </c>
      <c r="C262" s="44">
        <v>2</v>
      </c>
      <c r="D262" s="44" t="s">
        <v>57</v>
      </c>
      <c r="E262" s="44">
        <v>3</v>
      </c>
      <c r="F262" s="44" t="str">
        <f>IF(Fixtures_Rosters!$C$29="","",Fixtures_Rosters!$C$29)</f>
        <v/>
      </c>
      <c r="G262" s="44" t="b">
        <f>AND(LEN($F262&amp;"")&gt;0,UPPER(INDEX(Fixtures_Rosters!$F$27:$F$40,$E262))="YES")</f>
        <v>0</v>
      </c>
      <c r="H262" s="44" t="b">
        <f>INDEX(Fixtures_Rosters!$L$27:$AA$40,$E262,INDEX($D$2:$D$15,$A262))="Available"</f>
        <v>1</v>
      </c>
      <c r="I262" s="44" t="b">
        <f>UPPER(INDEX(Fixtures_Rosters!$I$27:$I$40,$E262))="YES"</f>
        <v>1</v>
      </c>
      <c r="J262" s="44" t="b">
        <f>TRUE</f>
        <v>1</v>
      </c>
      <c r="K262" s="44" t="b">
        <f t="shared" si="53"/>
        <v>0</v>
      </c>
      <c r="L262" s="44">
        <f t="shared" si="50"/>
        <v>24</v>
      </c>
      <c r="M262" s="44">
        <f t="shared" si="54"/>
        <v>4</v>
      </c>
      <c r="N262" s="44">
        <f>MOD($E262-$A262-$C262+ROWS(Fixtures_Rosters!$C$27:$C$40)*2,ROWS(Fixtures_Rosters!$C$27:$C$40))</f>
        <v>10</v>
      </c>
      <c r="O262" s="44" t="b">
        <f t="shared" si="55"/>
        <v>1</v>
      </c>
      <c r="P262" s="44">
        <f>IF(AND(INDEX($F$2:$F$15,$A262),$G262,$H262,$I262,$J262,$K262,$O262),$M262*Validation_Lists!$I$3*Validation_Lists!$I$3+$L262*Validation_Lists!$I$3+$N262,Validation_Lists!$I$2)</f>
        <v>999999</v>
      </c>
    </row>
    <row r="263" spans="1:16" x14ac:dyDescent="0.2">
      <c r="A263" s="44">
        <v>5</v>
      </c>
      <c r="B263" s="44">
        <v>5</v>
      </c>
      <c r="C263" s="44">
        <v>2</v>
      </c>
      <c r="D263" s="44" t="s">
        <v>57</v>
      </c>
      <c r="E263" s="44">
        <v>4</v>
      </c>
      <c r="F263" s="44" t="str">
        <f>IF(Fixtures_Rosters!$C$30="","",Fixtures_Rosters!$C$30)</f>
        <v/>
      </c>
      <c r="G263" s="44" t="b">
        <f>AND(LEN($F263&amp;"")&gt;0,UPPER(INDEX(Fixtures_Rosters!$F$27:$F$40,$E263))="YES")</f>
        <v>0</v>
      </c>
      <c r="H263" s="44" t="b">
        <f>INDEX(Fixtures_Rosters!$L$27:$AA$40,$E263,INDEX($D$2:$D$15,$A263))="Available"</f>
        <v>1</v>
      </c>
      <c r="I263" s="44" t="b">
        <f>UPPER(INDEX(Fixtures_Rosters!$I$27:$I$40,$E263))="YES"</f>
        <v>1</v>
      </c>
      <c r="J263" s="44" t="b">
        <f>TRUE</f>
        <v>1</v>
      </c>
      <c r="K263" s="44" t="b">
        <f t="shared" si="53"/>
        <v>0</v>
      </c>
      <c r="L263" s="44">
        <f t="shared" si="50"/>
        <v>24</v>
      </c>
      <c r="M263" s="44">
        <f t="shared" si="54"/>
        <v>4</v>
      </c>
      <c r="N263" s="44">
        <f>MOD($E263-$A263-$C263+ROWS(Fixtures_Rosters!$C$27:$C$40)*2,ROWS(Fixtures_Rosters!$C$27:$C$40))</f>
        <v>11</v>
      </c>
      <c r="O263" s="44" t="b">
        <f t="shared" si="55"/>
        <v>1</v>
      </c>
      <c r="P263" s="44">
        <f>IF(AND(INDEX($F$2:$F$15,$A263),$G263,$H263,$I263,$J263,$K263,$O263),$M263*Validation_Lists!$I$3*Validation_Lists!$I$3+$L263*Validation_Lists!$I$3+$N263,Validation_Lists!$I$2)</f>
        <v>999999</v>
      </c>
    </row>
    <row r="264" spans="1:16" x14ac:dyDescent="0.2">
      <c r="A264" s="44">
        <v>5</v>
      </c>
      <c r="B264" s="44">
        <v>5</v>
      </c>
      <c r="C264" s="44">
        <v>2</v>
      </c>
      <c r="D264" s="44" t="s">
        <v>57</v>
      </c>
      <c r="E264" s="44">
        <v>5</v>
      </c>
      <c r="F264" s="44" t="str">
        <f>IF(Fixtures_Rosters!$C$31="","",Fixtures_Rosters!$C$31)</f>
        <v/>
      </c>
      <c r="G264" s="44" t="b">
        <f>AND(LEN($F264&amp;"")&gt;0,UPPER(INDEX(Fixtures_Rosters!$F$27:$F$40,$E264))="YES")</f>
        <v>0</v>
      </c>
      <c r="H264" s="44" t="b">
        <f>INDEX(Fixtures_Rosters!$L$27:$AA$40,$E264,INDEX($D$2:$D$15,$A264))="Available"</f>
        <v>1</v>
      </c>
      <c r="I264" s="44" t="b">
        <f>UPPER(INDEX(Fixtures_Rosters!$I$27:$I$40,$E264))="YES"</f>
        <v>1</v>
      </c>
      <c r="J264" s="44" t="b">
        <f>TRUE</f>
        <v>1</v>
      </c>
      <c r="K264" s="44" t="b">
        <f t="shared" si="53"/>
        <v>0</v>
      </c>
      <c r="L264" s="44">
        <f t="shared" si="50"/>
        <v>24</v>
      </c>
      <c r="M264" s="44">
        <f t="shared" si="54"/>
        <v>4</v>
      </c>
      <c r="N264" s="44">
        <f>MOD($E264-$A264-$C264+ROWS(Fixtures_Rosters!$C$27:$C$40)*2,ROWS(Fixtures_Rosters!$C$27:$C$40))</f>
        <v>12</v>
      </c>
      <c r="O264" s="44" t="b">
        <f t="shared" si="55"/>
        <v>1</v>
      </c>
      <c r="P264" s="44">
        <f>IF(AND(INDEX($F$2:$F$15,$A264),$G264,$H264,$I264,$J264,$K264,$O264),$M264*Validation_Lists!$I$3*Validation_Lists!$I$3+$L264*Validation_Lists!$I$3+$N264,Validation_Lists!$I$2)</f>
        <v>999999</v>
      </c>
    </row>
    <row r="265" spans="1:16" x14ac:dyDescent="0.2">
      <c r="A265" s="44">
        <v>5</v>
      </c>
      <c r="B265" s="44">
        <v>5</v>
      </c>
      <c r="C265" s="44">
        <v>2</v>
      </c>
      <c r="D265" s="44" t="s">
        <v>57</v>
      </c>
      <c r="E265" s="44">
        <v>6</v>
      </c>
      <c r="F265" s="44" t="str">
        <f>IF(Fixtures_Rosters!$C$32="","",Fixtures_Rosters!$C$32)</f>
        <v/>
      </c>
      <c r="G265" s="44" t="b">
        <f>AND(LEN($F265&amp;"")&gt;0,UPPER(INDEX(Fixtures_Rosters!$F$27:$F$40,$E265))="YES")</f>
        <v>0</v>
      </c>
      <c r="H265" s="44" t="b">
        <f>INDEX(Fixtures_Rosters!$L$27:$AA$40,$E265,INDEX($D$2:$D$15,$A265))="Available"</f>
        <v>1</v>
      </c>
      <c r="I265" s="44" t="b">
        <f>UPPER(INDEX(Fixtures_Rosters!$I$27:$I$40,$E265))="YES"</f>
        <v>1</v>
      </c>
      <c r="J265" s="44" t="b">
        <f>TRUE</f>
        <v>1</v>
      </c>
      <c r="K265" s="44" t="b">
        <f t="shared" si="53"/>
        <v>0</v>
      </c>
      <c r="L265" s="44">
        <f t="shared" si="50"/>
        <v>24</v>
      </c>
      <c r="M265" s="44">
        <f t="shared" si="54"/>
        <v>4</v>
      </c>
      <c r="N265" s="44">
        <f>MOD($E265-$A265-$C265+ROWS(Fixtures_Rosters!$C$27:$C$40)*2,ROWS(Fixtures_Rosters!$C$27:$C$40))</f>
        <v>13</v>
      </c>
      <c r="O265" s="44" t="b">
        <f t="shared" si="55"/>
        <v>1</v>
      </c>
      <c r="P265" s="44">
        <f>IF(AND(INDEX($F$2:$F$15,$A265),$G265,$H265,$I265,$J265,$K265,$O265),$M265*Validation_Lists!$I$3*Validation_Lists!$I$3+$L265*Validation_Lists!$I$3+$N265,Validation_Lists!$I$2)</f>
        <v>999999</v>
      </c>
    </row>
    <row r="266" spans="1:16" x14ac:dyDescent="0.2">
      <c r="A266" s="44">
        <v>5</v>
      </c>
      <c r="B266" s="44">
        <v>5</v>
      </c>
      <c r="C266" s="44">
        <v>2</v>
      </c>
      <c r="D266" s="44" t="s">
        <v>57</v>
      </c>
      <c r="E266" s="44">
        <v>7</v>
      </c>
      <c r="F266" s="44" t="str">
        <f>IF(Fixtures_Rosters!$C$33="","",Fixtures_Rosters!$C$33)</f>
        <v/>
      </c>
      <c r="G266" s="44" t="b">
        <f>AND(LEN($F266&amp;"")&gt;0,UPPER(INDEX(Fixtures_Rosters!$F$27:$F$40,$E266))="YES")</f>
        <v>0</v>
      </c>
      <c r="H266" s="44" t="b">
        <f>INDEX(Fixtures_Rosters!$L$27:$AA$40,$E266,INDEX($D$2:$D$15,$A266))="Available"</f>
        <v>1</v>
      </c>
      <c r="I266" s="44" t="b">
        <f>UPPER(INDEX(Fixtures_Rosters!$I$27:$I$40,$E266))="YES"</f>
        <v>1</v>
      </c>
      <c r="J266" s="44" t="b">
        <f>TRUE</f>
        <v>1</v>
      </c>
      <c r="K266" s="44" t="b">
        <f t="shared" si="53"/>
        <v>0</v>
      </c>
      <c r="L266" s="44">
        <f t="shared" si="50"/>
        <v>24</v>
      </c>
      <c r="M266" s="44">
        <f t="shared" si="54"/>
        <v>4</v>
      </c>
      <c r="N266" s="44">
        <f>MOD($E266-$A266-$C266+ROWS(Fixtures_Rosters!$C$27:$C$40)*2,ROWS(Fixtures_Rosters!$C$27:$C$40))</f>
        <v>0</v>
      </c>
      <c r="O266" s="44" t="b">
        <f t="shared" si="55"/>
        <v>1</v>
      </c>
      <c r="P266" s="44">
        <f>IF(AND(INDEX($F$2:$F$15,$A266),$G266,$H266,$I266,$J266,$K266,$O266),$M266*Validation_Lists!$I$3*Validation_Lists!$I$3+$L266*Validation_Lists!$I$3+$N266,Validation_Lists!$I$2)</f>
        <v>999999</v>
      </c>
    </row>
    <row r="267" spans="1:16" x14ac:dyDescent="0.2">
      <c r="A267" s="44">
        <v>5</v>
      </c>
      <c r="B267" s="44">
        <v>5</v>
      </c>
      <c r="C267" s="44">
        <v>2</v>
      </c>
      <c r="D267" s="44" t="s">
        <v>57</v>
      </c>
      <c r="E267" s="44">
        <v>8</v>
      </c>
      <c r="F267" s="44" t="str">
        <f>IF(Fixtures_Rosters!$C$34="","",Fixtures_Rosters!$C$34)</f>
        <v/>
      </c>
      <c r="G267" s="44" t="b">
        <f>AND(LEN($F267&amp;"")&gt;0,UPPER(INDEX(Fixtures_Rosters!$F$27:$F$40,$E267))="YES")</f>
        <v>0</v>
      </c>
      <c r="H267" s="44" t="b">
        <f>INDEX(Fixtures_Rosters!$L$27:$AA$40,$E267,INDEX($D$2:$D$15,$A267))="Available"</f>
        <v>1</v>
      </c>
      <c r="I267" s="44" t="b">
        <f>UPPER(INDEX(Fixtures_Rosters!$I$27:$I$40,$E267))="YES"</f>
        <v>1</v>
      </c>
      <c r="J267" s="44" t="b">
        <f>TRUE</f>
        <v>1</v>
      </c>
      <c r="K267" s="44" t="b">
        <f t="shared" si="53"/>
        <v>0</v>
      </c>
      <c r="L267" s="44">
        <f t="shared" si="50"/>
        <v>24</v>
      </c>
      <c r="M267" s="44">
        <f t="shared" si="54"/>
        <v>4</v>
      </c>
      <c r="N267" s="44">
        <f>MOD($E267-$A267-$C267+ROWS(Fixtures_Rosters!$C$27:$C$40)*2,ROWS(Fixtures_Rosters!$C$27:$C$40))</f>
        <v>1</v>
      </c>
      <c r="O267" s="44" t="b">
        <f t="shared" si="55"/>
        <v>1</v>
      </c>
      <c r="P267" s="44">
        <f>IF(AND(INDEX($F$2:$F$15,$A267),$G267,$H267,$I267,$J267,$K267,$O267),$M267*Validation_Lists!$I$3*Validation_Lists!$I$3+$L267*Validation_Lists!$I$3+$N267,Validation_Lists!$I$2)</f>
        <v>999999</v>
      </c>
    </row>
    <row r="268" spans="1:16" x14ac:dyDescent="0.2">
      <c r="A268" s="44">
        <v>5</v>
      </c>
      <c r="B268" s="44">
        <v>5</v>
      </c>
      <c r="C268" s="44">
        <v>2</v>
      </c>
      <c r="D268" s="44" t="s">
        <v>57</v>
      </c>
      <c r="E268" s="44">
        <v>9</v>
      </c>
      <c r="F268" s="44" t="str">
        <f>IF(Fixtures_Rosters!$C$35="","",Fixtures_Rosters!$C$35)</f>
        <v/>
      </c>
      <c r="G268" s="44" t="b">
        <f>AND(LEN($F268&amp;"")&gt;0,UPPER(INDEX(Fixtures_Rosters!$F$27:$F$40,$E268))="YES")</f>
        <v>0</v>
      </c>
      <c r="H268" s="44" t="b">
        <f>INDEX(Fixtures_Rosters!$L$27:$AA$40,$E268,INDEX($D$2:$D$15,$A268))="Available"</f>
        <v>1</v>
      </c>
      <c r="I268" s="44" t="b">
        <f>UPPER(INDEX(Fixtures_Rosters!$I$27:$I$40,$E268))="YES"</f>
        <v>1</v>
      </c>
      <c r="J268" s="44" t="b">
        <f>TRUE</f>
        <v>1</v>
      </c>
      <c r="K268" s="44" t="b">
        <f t="shared" si="53"/>
        <v>0</v>
      </c>
      <c r="L268" s="44">
        <f t="shared" si="50"/>
        <v>24</v>
      </c>
      <c r="M268" s="44">
        <f t="shared" si="54"/>
        <v>4</v>
      </c>
      <c r="N268" s="44">
        <f>MOD($E268-$A268-$C268+ROWS(Fixtures_Rosters!$C$27:$C$40)*2,ROWS(Fixtures_Rosters!$C$27:$C$40))</f>
        <v>2</v>
      </c>
      <c r="O268" s="44" t="b">
        <f t="shared" si="55"/>
        <v>1</v>
      </c>
      <c r="P268" s="44">
        <f>IF(AND(INDEX($F$2:$F$15,$A268),$G268,$H268,$I268,$J268,$K268,$O268),$M268*Validation_Lists!$I$3*Validation_Lists!$I$3+$L268*Validation_Lists!$I$3+$N268,Validation_Lists!$I$2)</f>
        <v>999999</v>
      </c>
    </row>
    <row r="269" spans="1:16" x14ac:dyDescent="0.2">
      <c r="A269" s="44">
        <v>5</v>
      </c>
      <c r="B269" s="44">
        <v>5</v>
      </c>
      <c r="C269" s="44">
        <v>2</v>
      </c>
      <c r="D269" s="44" t="s">
        <v>57</v>
      </c>
      <c r="E269" s="44">
        <v>10</v>
      </c>
      <c r="F269" s="44" t="str">
        <f>IF(Fixtures_Rosters!$C$36="","",Fixtures_Rosters!$C$36)</f>
        <v/>
      </c>
      <c r="G269" s="44" t="b">
        <f>AND(LEN($F269&amp;"")&gt;0,UPPER(INDEX(Fixtures_Rosters!$F$27:$F$40,$E269))="YES")</f>
        <v>0</v>
      </c>
      <c r="H269" s="44" t="b">
        <f>INDEX(Fixtures_Rosters!$L$27:$AA$40,$E269,INDEX($D$2:$D$15,$A269))="Available"</f>
        <v>1</v>
      </c>
      <c r="I269" s="44" t="b">
        <f>UPPER(INDEX(Fixtures_Rosters!$I$27:$I$40,$E269))="YES"</f>
        <v>1</v>
      </c>
      <c r="J269" s="44" t="b">
        <f>TRUE</f>
        <v>1</v>
      </c>
      <c r="K269" s="44" t="b">
        <f t="shared" si="53"/>
        <v>0</v>
      </c>
      <c r="L269" s="44">
        <f t="shared" si="50"/>
        <v>24</v>
      </c>
      <c r="M269" s="44">
        <f t="shared" si="54"/>
        <v>4</v>
      </c>
      <c r="N269" s="44">
        <f>MOD($E269-$A269-$C269+ROWS(Fixtures_Rosters!$C$27:$C$40)*2,ROWS(Fixtures_Rosters!$C$27:$C$40))</f>
        <v>3</v>
      </c>
      <c r="O269" s="44" t="b">
        <f t="shared" si="55"/>
        <v>1</v>
      </c>
      <c r="P269" s="44">
        <f>IF(AND(INDEX($F$2:$F$15,$A269),$G269,$H269,$I269,$J269,$K269,$O269),$M269*Validation_Lists!$I$3*Validation_Lists!$I$3+$L269*Validation_Lists!$I$3+$N269,Validation_Lists!$I$2)</f>
        <v>999999</v>
      </c>
    </row>
    <row r="270" spans="1:16" x14ac:dyDescent="0.2">
      <c r="A270" s="44">
        <v>5</v>
      </c>
      <c r="B270" s="44">
        <v>5</v>
      </c>
      <c r="C270" s="44">
        <v>2</v>
      </c>
      <c r="D270" s="44" t="s">
        <v>57</v>
      </c>
      <c r="E270" s="44">
        <v>11</v>
      </c>
      <c r="F270" s="44" t="str">
        <f>IF(Fixtures_Rosters!$C$37="","",Fixtures_Rosters!$C$37)</f>
        <v/>
      </c>
      <c r="G270" s="44" t="b">
        <f>AND(LEN($F270&amp;"")&gt;0,UPPER(INDEX(Fixtures_Rosters!$F$27:$F$40,$E270))="YES")</f>
        <v>0</v>
      </c>
      <c r="H270" s="44" t="b">
        <f>INDEX(Fixtures_Rosters!$L$27:$AA$40,$E270,INDEX($D$2:$D$15,$A270))="Available"</f>
        <v>1</v>
      </c>
      <c r="I270" s="44" t="b">
        <f>UPPER(INDEX(Fixtures_Rosters!$I$27:$I$40,$E270))="YES"</f>
        <v>1</v>
      </c>
      <c r="J270" s="44" t="b">
        <f>TRUE</f>
        <v>1</v>
      </c>
      <c r="K270" s="44" t="b">
        <f t="shared" si="53"/>
        <v>0</v>
      </c>
      <c r="L270" s="44">
        <f t="shared" si="50"/>
        <v>24</v>
      </c>
      <c r="M270" s="44">
        <f t="shared" si="54"/>
        <v>4</v>
      </c>
      <c r="N270" s="44">
        <f>MOD($E270-$A270-$C270+ROWS(Fixtures_Rosters!$C$27:$C$40)*2,ROWS(Fixtures_Rosters!$C$27:$C$40))</f>
        <v>4</v>
      </c>
      <c r="O270" s="44" t="b">
        <f t="shared" si="55"/>
        <v>1</v>
      </c>
      <c r="P270" s="44">
        <f>IF(AND(INDEX($F$2:$F$15,$A270),$G270,$H270,$I270,$J270,$K270,$O270),$M270*Validation_Lists!$I$3*Validation_Lists!$I$3+$L270*Validation_Lists!$I$3+$N270,Validation_Lists!$I$2)</f>
        <v>999999</v>
      </c>
    </row>
    <row r="271" spans="1:16" x14ac:dyDescent="0.2">
      <c r="A271" s="44">
        <v>5</v>
      </c>
      <c r="B271" s="44">
        <v>5</v>
      </c>
      <c r="C271" s="44">
        <v>2</v>
      </c>
      <c r="D271" s="44" t="s">
        <v>57</v>
      </c>
      <c r="E271" s="44">
        <v>12</v>
      </c>
      <c r="F271" s="44" t="str">
        <f>IF(Fixtures_Rosters!$C$38="","",Fixtures_Rosters!$C$38)</f>
        <v/>
      </c>
      <c r="G271" s="44" t="b">
        <f>AND(LEN($F271&amp;"")&gt;0,UPPER(INDEX(Fixtures_Rosters!$F$27:$F$40,$E271))="YES")</f>
        <v>0</v>
      </c>
      <c r="H271" s="44" t="b">
        <f>INDEX(Fixtures_Rosters!$L$27:$AA$40,$E271,INDEX($D$2:$D$15,$A271))="Available"</f>
        <v>1</v>
      </c>
      <c r="I271" s="44" t="b">
        <f>UPPER(INDEX(Fixtures_Rosters!$I$27:$I$40,$E271))="YES"</f>
        <v>1</v>
      </c>
      <c r="J271" s="44" t="b">
        <f>TRUE</f>
        <v>1</v>
      </c>
      <c r="K271" s="44" t="b">
        <f t="shared" si="53"/>
        <v>0</v>
      </c>
      <c r="L271" s="44">
        <f t="shared" si="50"/>
        <v>24</v>
      </c>
      <c r="M271" s="44">
        <f t="shared" si="54"/>
        <v>4</v>
      </c>
      <c r="N271" s="44">
        <f>MOD($E271-$A271-$C271+ROWS(Fixtures_Rosters!$C$27:$C$40)*2,ROWS(Fixtures_Rosters!$C$27:$C$40))</f>
        <v>5</v>
      </c>
      <c r="O271" s="44" t="b">
        <f t="shared" si="55"/>
        <v>1</v>
      </c>
      <c r="P271" s="44">
        <f>IF(AND(INDEX($F$2:$F$15,$A271),$G271,$H271,$I271,$J271,$K271,$O271),$M271*Validation_Lists!$I$3*Validation_Lists!$I$3+$L271*Validation_Lists!$I$3+$N271,Validation_Lists!$I$2)</f>
        <v>999999</v>
      </c>
    </row>
    <row r="272" spans="1:16" x14ac:dyDescent="0.2">
      <c r="A272" s="44">
        <v>5</v>
      </c>
      <c r="B272" s="44">
        <v>5</v>
      </c>
      <c r="C272" s="44">
        <v>2</v>
      </c>
      <c r="D272" s="44" t="s">
        <v>57</v>
      </c>
      <c r="E272" s="44">
        <v>13</v>
      </c>
      <c r="F272" s="44" t="str">
        <f>IF(Fixtures_Rosters!$C$39="","",Fixtures_Rosters!$C$39)</f>
        <v/>
      </c>
      <c r="G272" s="44" t="b">
        <f>AND(LEN($F272&amp;"")&gt;0,UPPER(INDEX(Fixtures_Rosters!$F$27:$F$40,$E272))="YES")</f>
        <v>0</v>
      </c>
      <c r="H272" s="44" t="b">
        <f>INDEX(Fixtures_Rosters!$L$27:$AA$40,$E272,INDEX($D$2:$D$15,$A272))="Available"</f>
        <v>1</v>
      </c>
      <c r="I272" s="44" t="b">
        <f>UPPER(INDEX(Fixtures_Rosters!$I$27:$I$40,$E272))="YES"</f>
        <v>1</v>
      </c>
      <c r="J272" s="44" t="b">
        <f>TRUE</f>
        <v>1</v>
      </c>
      <c r="K272" s="44" t="b">
        <f t="shared" si="53"/>
        <v>0</v>
      </c>
      <c r="L272" s="44">
        <f t="shared" si="50"/>
        <v>24</v>
      </c>
      <c r="M272" s="44">
        <f t="shared" si="54"/>
        <v>4</v>
      </c>
      <c r="N272" s="44">
        <f>MOD($E272-$A272-$C272+ROWS(Fixtures_Rosters!$C$27:$C$40)*2,ROWS(Fixtures_Rosters!$C$27:$C$40))</f>
        <v>6</v>
      </c>
      <c r="O272" s="44" t="b">
        <f t="shared" si="55"/>
        <v>1</v>
      </c>
      <c r="P272" s="44">
        <f>IF(AND(INDEX($F$2:$F$15,$A272),$G272,$H272,$I272,$J272,$K272,$O272),$M272*Validation_Lists!$I$3*Validation_Lists!$I$3+$L272*Validation_Lists!$I$3+$N272,Validation_Lists!$I$2)</f>
        <v>999999</v>
      </c>
    </row>
    <row r="273" spans="1:16" x14ac:dyDescent="0.2">
      <c r="A273" s="44">
        <v>5</v>
      </c>
      <c r="B273" s="44">
        <v>5</v>
      </c>
      <c r="C273" s="44">
        <v>2</v>
      </c>
      <c r="D273" s="44" t="s">
        <v>57</v>
      </c>
      <c r="E273" s="44">
        <v>14</v>
      </c>
      <c r="F273" s="44" t="str">
        <f>IF(Fixtures_Rosters!$C$40="","",Fixtures_Rosters!$C$40)</f>
        <v/>
      </c>
      <c r="G273" s="44" t="b">
        <f>AND(LEN($F273&amp;"")&gt;0,UPPER(INDEX(Fixtures_Rosters!$F$27:$F$40,$E273))="YES")</f>
        <v>0</v>
      </c>
      <c r="H273" s="44" t="b">
        <f>INDEX(Fixtures_Rosters!$L$27:$AA$40,$E273,INDEX($D$2:$D$15,$A273))="Available"</f>
        <v>1</v>
      </c>
      <c r="I273" s="44" t="b">
        <f>UPPER(INDEX(Fixtures_Rosters!$I$27:$I$40,$E273))="YES"</f>
        <v>1</v>
      </c>
      <c r="J273" s="44" t="b">
        <f>TRUE</f>
        <v>1</v>
      </c>
      <c r="K273" s="44" t="b">
        <f t="shared" si="53"/>
        <v>0</v>
      </c>
      <c r="L273" s="44">
        <f t="shared" si="50"/>
        <v>24</v>
      </c>
      <c r="M273" s="44">
        <f t="shared" si="54"/>
        <v>4</v>
      </c>
      <c r="N273" s="44">
        <f>MOD($E273-$A273-$C273+ROWS(Fixtures_Rosters!$C$27:$C$40)*2,ROWS(Fixtures_Rosters!$C$27:$C$40))</f>
        <v>7</v>
      </c>
      <c r="O273" s="44" t="b">
        <f t="shared" si="55"/>
        <v>1</v>
      </c>
      <c r="P273" s="44">
        <f>IF(AND(INDEX($F$2:$F$15,$A273),$G273,$H273,$I273,$J273,$K273,$O273),$M273*Validation_Lists!$I$3*Validation_Lists!$I$3+$L273*Validation_Lists!$I$3+$N273,Validation_Lists!$I$2)</f>
        <v>999999</v>
      </c>
    </row>
    <row r="274" spans="1:16" x14ac:dyDescent="0.2">
      <c r="A274" s="44">
        <v>5</v>
      </c>
      <c r="B274" s="44">
        <v>5</v>
      </c>
      <c r="C274" s="44">
        <v>3</v>
      </c>
      <c r="D274" s="44" t="s">
        <v>58</v>
      </c>
      <c r="E274" s="44">
        <v>1</v>
      </c>
      <c r="F274" s="44" t="str">
        <f>IF(Fixtures_Rosters!$C$27="","",Fixtures_Rosters!$C$27)</f>
        <v/>
      </c>
      <c r="G274" s="44" t="b">
        <f>AND(LEN($F274&amp;"")&gt;0,UPPER(INDEX(Fixtures_Rosters!$F$27:$F$40,$E274))="YES")</f>
        <v>0</v>
      </c>
      <c r="H274" s="44" t="b">
        <f>INDEX(Fixtures_Rosters!$L$27:$AA$40,$E274,INDEX($D$2:$D$15,$A274))="Available"</f>
        <v>1</v>
      </c>
      <c r="I274" s="44" t="b">
        <f>UPPER(INDEX(Fixtures_Rosters!$J$27:$J$40,$E274))="YES"</f>
        <v>1</v>
      </c>
      <c r="J274" s="44" t="b">
        <f>TRUE</f>
        <v>1</v>
      </c>
      <c r="K274" s="44" t="b">
        <f t="shared" ref="K274:K287" si="56">COUNTIF($J$6:$K$6,$F274)=0</f>
        <v>0</v>
      </c>
      <c r="L274" s="44">
        <f t="shared" si="50"/>
        <v>24</v>
      </c>
      <c r="M274" s="44">
        <f t="shared" ref="M274:M287" si="57">COUNTIF($L$2:$L$5,$F274)</f>
        <v>4</v>
      </c>
      <c r="N274" s="44">
        <f>MOD($E274-$A274-$C274+ROWS(Fixtures_Rosters!$C$27:$C$40)*2,ROWS(Fixtures_Rosters!$C$27:$C$40))</f>
        <v>7</v>
      </c>
      <c r="O274" s="44" t="b">
        <f t="shared" ref="O274:O287" si="58">OR($C$6&lt;&gt;$C$5+1,$F$5=FALSE,$F274&lt;&gt;$L$5)</f>
        <v>1</v>
      </c>
      <c r="P274" s="44">
        <f>IF(AND(INDEX($F$2:$F$15,$A274),$G274,$H274,$I274,$J274,$K274,$O274),$M274*Validation_Lists!$I$3*Validation_Lists!$I$3+$L274*Validation_Lists!$I$3+$N274,Validation_Lists!$I$2)</f>
        <v>999999</v>
      </c>
    </row>
    <row r="275" spans="1:16" x14ac:dyDescent="0.2">
      <c r="A275" s="44">
        <v>5</v>
      </c>
      <c r="B275" s="44">
        <v>5</v>
      </c>
      <c r="C275" s="44">
        <v>3</v>
      </c>
      <c r="D275" s="44" t="s">
        <v>58</v>
      </c>
      <c r="E275" s="44">
        <v>2</v>
      </c>
      <c r="F275" s="44" t="str">
        <f>IF(Fixtures_Rosters!$C$28="","",Fixtures_Rosters!$C$28)</f>
        <v/>
      </c>
      <c r="G275" s="44" t="b">
        <f>AND(LEN($F275&amp;"")&gt;0,UPPER(INDEX(Fixtures_Rosters!$F$27:$F$40,$E275))="YES")</f>
        <v>0</v>
      </c>
      <c r="H275" s="44" t="b">
        <f>INDEX(Fixtures_Rosters!$L$27:$AA$40,$E275,INDEX($D$2:$D$15,$A275))="Available"</f>
        <v>1</v>
      </c>
      <c r="I275" s="44" t="b">
        <f>UPPER(INDEX(Fixtures_Rosters!$J$27:$J$40,$E275))="YES"</f>
        <v>1</v>
      </c>
      <c r="J275" s="44" t="b">
        <f>TRUE</f>
        <v>1</v>
      </c>
      <c r="K275" s="44" t="b">
        <f t="shared" si="56"/>
        <v>0</v>
      </c>
      <c r="L275" s="44">
        <f t="shared" si="50"/>
        <v>24</v>
      </c>
      <c r="M275" s="44">
        <f t="shared" si="57"/>
        <v>4</v>
      </c>
      <c r="N275" s="44">
        <f>MOD($E275-$A275-$C275+ROWS(Fixtures_Rosters!$C$27:$C$40)*2,ROWS(Fixtures_Rosters!$C$27:$C$40))</f>
        <v>8</v>
      </c>
      <c r="O275" s="44" t="b">
        <f t="shared" si="58"/>
        <v>1</v>
      </c>
      <c r="P275" s="44">
        <f>IF(AND(INDEX($F$2:$F$15,$A275),$G275,$H275,$I275,$J275,$K275,$O275),$M275*Validation_Lists!$I$3*Validation_Lists!$I$3+$L275*Validation_Lists!$I$3+$N275,Validation_Lists!$I$2)</f>
        <v>999999</v>
      </c>
    </row>
    <row r="276" spans="1:16" x14ac:dyDescent="0.2">
      <c r="A276" s="44">
        <v>5</v>
      </c>
      <c r="B276" s="44">
        <v>5</v>
      </c>
      <c r="C276" s="44">
        <v>3</v>
      </c>
      <c r="D276" s="44" t="s">
        <v>58</v>
      </c>
      <c r="E276" s="44">
        <v>3</v>
      </c>
      <c r="F276" s="44" t="str">
        <f>IF(Fixtures_Rosters!$C$29="","",Fixtures_Rosters!$C$29)</f>
        <v/>
      </c>
      <c r="G276" s="44" t="b">
        <f>AND(LEN($F276&amp;"")&gt;0,UPPER(INDEX(Fixtures_Rosters!$F$27:$F$40,$E276))="YES")</f>
        <v>0</v>
      </c>
      <c r="H276" s="44" t="b">
        <f>INDEX(Fixtures_Rosters!$L$27:$AA$40,$E276,INDEX($D$2:$D$15,$A276))="Available"</f>
        <v>1</v>
      </c>
      <c r="I276" s="44" t="b">
        <f>UPPER(INDEX(Fixtures_Rosters!$J$27:$J$40,$E276))="YES"</f>
        <v>1</v>
      </c>
      <c r="J276" s="44" t="b">
        <f>TRUE</f>
        <v>1</v>
      </c>
      <c r="K276" s="44" t="b">
        <f t="shared" si="56"/>
        <v>0</v>
      </c>
      <c r="L276" s="44">
        <f t="shared" si="50"/>
        <v>24</v>
      </c>
      <c r="M276" s="44">
        <f t="shared" si="57"/>
        <v>4</v>
      </c>
      <c r="N276" s="44">
        <f>MOD($E276-$A276-$C276+ROWS(Fixtures_Rosters!$C$27:$C$40)*2,ROWS(Fixtures_Rosters!$C$27:$C$40))</f>
        <v>9</v>
      </c>
      <c r="O276" s="44" t="b">
        <f t="shared" si="58"/>
        <v>1</v>
      </c>
      <c r="P276" s="44">
        <f>IF(AND(INDEX($F$2:$F$15,$A276),$G276,$H276,$I276,$J276,$K276,$O276),$M276*Validation_Lists!$I$3*Validation_Lists!$I$3+$L276*Validation_Lists!$I$3+$N276,Validation_Lists!$I$2)</f>
        <v>999999</v>
      </c>
    </row>
    <row r="277" spans="1:16" x14ac:dyDescent="0.2">
      <c r="A277" s="44">
        <v>5</v>
      </c>
      <c r="B277" s="44">
        <v>5</v>
      </c>
      <c r="C277" s="44">
        <v>3</v>
      </c>
      <c r="D277" s="44" t="s">
        <v>58</v>
      </c>
      <c r="E277" s="44">
        <v>4</v>
      </c>
      <c r="F277" s="44" t="str">
        <f>IF(Fixtures_Rosters!$C$30="","",Fixtures_Rosters!$C$30)</f>
        <v/>
      </c>
      <c r="G277" s="44" t="b">
        <f>AND(LEN($F277&amp;"")&gt;0,UPPER(INDEX(Fixtures_Rosters!$F$27:$F$40,$E277))="YES")</f>
        <v>0</v>
      </c>
      <c r="H277" s="44" t="b">
        <f>INDEX(Fixtures_Rosters!$L$27:$AA$40,$E277,INDEX($D$2:$D$15,$A277))="Available"</f>
        <v>1</v>
      </c>
      <c r="I277" s="44" t="b">
        <f>UPPER(INDEX(Fixtures_Rosters!$J$27:$J$40,$E277))="YES"</f>
        <v>1</v>
      </c>
      <c r="J277" s="44" t="b">
        <f>TRUE</f>
        <v>1</v>
      </c>
      <c r="K277" s="44" t="b">
        <f t="shared" si="56"/>
        <v>0</v>
      </c>
      <c r="L277" s="44">
        <f t="shared" si="50"/>
        <v>24</v>
      </c>
      <c r="M277" s="44">
        <f t="shared" si="57"/>
        <v>4</v>
      </c>
      <c r="N277" s="44">
        <f>MOD($E277-$A277-$C277+ROWS(Fixtures_Rosters!$C$27:$C$40)*2,ROWS(Fixtures_Rosters!$C$27:$C$40))</f>
        <v>10</v>
      </c>
      <c r="O277" s="44" t="b">
        <f t="shared" si="58"/>
        <v>1</v>
      </c>
      <c r="P277" s="44">
        <f>IF(AND(INDEX($F$2:$F$15,$A277),$G277,$H277,$I277,$J277,$K277,$O277),$M277*Validation_Lists!$I$3*Validation_Lists!$I$3+$L277*Validation_Lists!$I$3+$N277,Validation_Lists!$I$2)</f>
        <v>999999</v>
      </c>
    </row>
    <row r="278" spans="1:16" x14ac:dyDescent="0.2">
      <c r="A278" s="44">
        <v>5</v>
      </c>
      <c r="B278" s="44">
        <v>5</v>
      </c>
      <c r="C278" s="44">
        <v>3</v>
      </c>
      <c r="D278" s="44" t="s">
        <v>58</v>
      </c>
      <c r="E278" s="44">
        <v>5</v>
      </c>
      <c r="F278" s="44" t="str">
        <f>IF(Fixtures_Rosters!$C$31="","",Fixtures_Rosters!$C$31)</f>
        <v/>
      </c>
      <c r="G278" s="44" t="b">
        <f>AND(LEN($F278&amp;"")&gt;0,UPPER(INDEX(Fixtures_Rosters!$F$27:$F$40,$E278))="YES")</f>
        <v>0</v>
      </c>
      <c r="H278" s="44" t="b">
        <f>INDEX(Fixtures_Rosters!$L$27:$AA$40,$E278,INDEX($D$2:$D$15,$A278))="Available"</f>
        <v>1</v>
      </c>
      <c r="I278" s="44" t="b">
        <f>UPPER(INDEX(Fixtures_Rosters!$J$27:$J$40,$E278))="YES"</f>
        <v>1</v>
      </c>
      <c r="J278" s="44" t="b">
        <f>TRUE</f>
        <v>1</v>
      </c>
      <c r="K278" s="44" t="b">
        <f t="shared" si="56"/>
        <v>0</v>
      </c>
      <c r="L278" s="44">
        <f t="shared" ref="L278:L301" si="59">COUNTIF($H$2:$M$5,$F278)</f>
        <v>24</v>
      </c>
      <c r="M278" s="44">
        <f t="shared" si="57"/>
        <v>4</v>
      </c>
      <c r="N278" s="44">
        <f>MOD($E278-$A278-$C278+ROWS(Fixtures_Rosters!$C$27:$C$40)*2,ROWS(Fixtures_Rosters!$C$27:$C$40))</f>
        <v>11</v>
      </c>
      <c r="O278" s="44" t="b">
        <f t="shared" si="58"/>
        <v>1</v>
      </c>
      <c r="P278" s="44">
        <f>IF(AND(INDEX($F$2:$F$15,$A278),$G278,$H278,$I278,$J278,$K278,$O278),$M278*Validation_Lists!$I$3*Validation_Lists!$I$3+$L278*Validation_Lists!$I$3+$N278,Validation_Lists!$I$2)</f>
        <v>999999</v>
      </c>
    </row>
    <row r="279" spans="1:16" x14ac:dyDescent="0.2">
      <c r="A279" s="44">
        <v>5</v>
      </c>
      <c r="B279" s="44">
        <v>5</v>
      </c>
      <c r="C279" s="44">
        <v>3</v>
      </c>
      <c r="D279" s="44" t="s">
        <v>58</v>
      </c>
      <c r="E279" s="44">
        <v>6</v>
      </c>
      <c r="F279" s="44" t="str">
        <f>IF(Fixtures_Rosters!$C$32="","",Fixtures_Rosters!$C$32)</f>
        <v/>
      </c>
      <c r="G279" s="44" t="b">
        <f>AND(LEN($F279&amp;"")&gt;0,UPPER(INDEX(Fixtures_Rosters!$F$27:$F$40,$E279))="YES")</f>
        <v>0</v>
      </c>
      <c r="H279" s="44" t="b">
        <f>INDEX(Fixtures_Rosters!$L$27:$AA$40,$E279,INDEX($D$2:$D$15,$A279))="Available"</f>
        <v>1</v>
      </c>
      <c r="I279" s="44" t="b">
        <f>UPPER(INDEX(Fixtures_Rosters!$J$27:$J$40,$E279))="YES"</f>
        <v>1</v>
      </c>
      <c r="J279" s="44" t="b">
        <f>TRUE</f>
        <v>1</v>
      </c>
      <c r="K279" s="44" t="b">
        <f t="shared" si="56"/>
        <v>0</v>
      </c>
      <c r="L279" s="44">
        <f t="shared" si="59"/>
        <v>24</v>
      </c>
      <c r="M279" s="44">
        <f t="shared" si="57"/>
        <v>4</v>
      </c>
      <c r="N279" s="44">
        <f>MOD($E279-$A279-$C279+ROWS(Fixtures_Rosters!$C$27:$C$40)*2,ROWS(Fixtures_Rosters!$C$27:$C$40))</f>
        <v>12</v>
      </c>
      <c r="O279" s="44" t="b">
        <f t="shared" si="58"/>
        <v>1</v>
      </c>
      <c r="P279" s="44">
        <f>IF(AND(INDEX($F$2:$F$15,$A279),$G279,$H279,$I279,$J279,$K279,$O279),$M279*Validation_Lists!$I$3*Validation_Lists!$I$3+$L279*Validation_Lists!$I$3+$N279,Validation_Lists!$I$2)</f>
        <v>999999</v>
      </c>
    </row>
    <row r="280" spans="1:16" x14ac:dyDescent="0.2">
      <c r="A280" s="44">
        <v>5</v>
      </c>
      <c r="B280" s="44">
        <v>5</v>
      </c>
      <c r="C280" s="44">
        <v>3</v>
      </c>
      <c r="D280" s="44" t="s">
        <v>58</v>
      </c>
      <c r="E280" s="44">
        <v>7</v>
      </c>
      <c r="F280" s="44" t="str">
        <f>IF(Fixtures_Rosters!$C$33="","",Fixtures_Rosters!$C$33)</f>
        <v/>
      </c>
      <c r="G280" s="44" t="b">
        <f>AND(LEN($F280&amp;"")&gt;0,UPPER(INDEX(Fixtures_Rosters!$F$27:$F$40,$E280))="YES")</f>
        <v>0</v>
      </c>
      <c r="H280" s="44" t="b">
        <f>INDEX(Fixtures_Rosters!$L$27:$AA$40,$E280,INDEX($D$2:$D$15,$A280))="Available"</f>
        <v>1</v>
      </c>
      <c r="I280" s="44" t="b">
        <f>UPPER(INDEX(Fixtures_Rosters!$J$27:$J$40,$E280))="YES"</f>
        <v>1</v>
      </c>
      <c r="J280" s="44" t="b">
        <f>TRUE</f>
        <v>1</v>
      </c>
      <c r="K280" s="44" t="b">
        <f t="shared" si="56"/>
        <v>0</v>
      </c>
      <c r="L280" s="44">
        <f t="shared" si="59"/>
        <v>24</v>
      </c>
      <c r="M280" s="44">
        <f t="shared" si="57"/>
        <v>4</v>
      </c>
      <c r="N280" s="44">
        <f>MOD($E280-$A280-$C280+ROWS(Fixtures_Rosters!$C$27:$C$40)*2,ROWS(Fixtures_Rosters!$C$27:$C$40))</f>
        <v>13</v>
      </c>
      <c r="O280" s="44" t="b">
        <f t="shared" si="58"/>
        <v>1</v>
      </c>
      <c r="P280" s="44">
        <f>IF(AND(INDEX($F$2:$F$15,$A280),$G280,$H280,$I280,$J280,$K280,$O280),$M280*Validation_Lists!$I$3*Validation_Lists!$I$3+$L280*Validation_Lists!$I$3+$N280,Validation_Lists!$I$2)</f>
        <v>999999</v>
      </c>
    </row>
    <row r="281" spans="1:16" x14ac:dyDescent="0.2">
      <c r="A281" s="44">
        <v>5</v>
      </c>
      <c r="B281" s="44">
        <v>5</v>
      </c>
      <c r="C281" s="44">
        <v>3</v>
      </c>
      <c r="D281" s="44" t="s">
        <v>58</v>
      </c>
      <c r="E281" s="44">
        <v>8</v>
      </c>
      <c r="F281" s="44" t="str">
        <f>IF(Fixtures_Rosters!$C$34="","",Fixtures_Rosters!$C$34)</f>
        <v/>
      </c>
      <c r="G281" s="44" t="b">
        <f>AND(LEN($F281&amp;"")&gt;0,UPPER(INDEX(Fixtures_Rosters!$F$27:$F$40,$E281))="YES")</f>
        <v>0</v>
      </c>
      <c r="H281" s="44" t="b">
        <f>INDEX(Fixtures_Rosters!$L$27:$AA$40,$E281,INDEX($D$2:$D$15,$A281))="Available"</f>
        <v>1</v>
      </c>
      <c r="I281" s="44" t="b">
        <f>UPPER(INDEX(Fixtures_Rosters!$J$27:$J$40,$E281))="YES"</f>
        <v>1</v>
      </c>
      <c r="J281" s="44" t="b">
        <f>TRUE</f>
        <v>1</v>
      </c>
      <c r="K281" s="44" t="b">
        <f t="shared" si="56"/>
        <v>0</v>
      </c>
      <c r="L281" s="44">
        <f t="shared" si="59"/>
        <v>24</v>
      </c>
      <c r="M281" s="44">
        <f t="shared" si="57"/>
        <v>4</v>
      </c>
      <c r="N281" s="44">
        <f>MOD($E281-$A281-$C281+ROWS(Fixtures_Rosters!$C$27:$C$40)*2,ROWS(Fixtures_Rosters!$C$27:$C$40))</f>
        <v>0</v>
      </c>
      <c r="O281" s="44" t="b">
        <f t="shared" si="58"/>
        <v>1</v>
      </c>
      <c r="P281" s="44">
        <f>IF(AND(INDEX($F$2:$F$15,$A281),$G281,$H281,$I281,$J281,$K281,$O281),$M281*Validation_Lists!$I$3*Validation_Lists!$I$3+$L281*Validation_Lists!$I$3+$N281,Validation_Lists!$I$2)</f>
        <v>999999</v>
      </c>
    </row>
    <row r="282" spans="1:16" x14ac:dyDescent="0.2">
      <c r="A282" s="44">
        <v>5</v>
      </c>
      <c r="B282" s="44">
        <v>5</v>
      </c>
      <c r="C282" s="44">
        <v>3</v>
      </c>
      <c r="D282" s="44" t="s">
        <v>58</v>
      </c>
      <c r="E282" s="44">
        <v>9</v>
      </c>
      <c r="F282" s="44" t="str">
        <f>IF(Fixtures_Rosters!$C$35="","",Fixtures_Rosters!$C$35)</f>
        <v/>
      </c>
      <c r="G282" s="44" t="b">
        <f>AND(LEN($F282&amp;"")&gt;0,UPPER(INDEX(Fixtures_Rosters!$F$27:$F$40,$E282))="YES")</f>
        <v>0</v>
      </c>
      <c r="H282" s="44" t="b">
        <f>INDEX(Fixtures_Rosters!$L$27:$AA$40,$E282,INDEX($D$2:$D$15,$A282))="Available"</f>
        <v>1</v>
      </c>
      <c r="I282" s="44" t="b">
        <f>UPPER(INDEX(Fixtures_Rosters!$J$27:$J$40,$E282))="YES"</f>
        <v>1</v>
      </c>
      <c r="J282" s="44" t="b">
        <f>TRUE</f>
        <v>1</v>
      </c>
      <c r="K282" s="44" t="b">
        <f t="shared" si="56"/>
        <v>0</v>
      </c>
      <c r="L282" s="44">
        <f t="shared" si="59"/>
        <v>24</v>
      </c>
      <c r="M282" s="44">
        <f t="shared" si="57"/>
        <v>4</v>
      </c>
      <c r="N282" s="44">
        <f>MOD($E282-$A282-$C282+ROWS(Fixtures_Rosters!$C$27:$C$40)*2,ROWS(Fixtures_Rosters!$C$27:$C$40))</f>
        <v>1</v>
      </c>
      <c r="O282" s="44" t="b">
        <f t="shared" si="58"/>
        <v>1</v>
      </c>
      <c r="P282" s="44">
        <f>IF(AND(INDEX($F$2:$F$15,$A282),$G282,$H282,$I282,$J282,$K282,$O282),$M282*Validation_Lists!$I$3*Validation_Lists!$I$3+$L282*Validation_Lists!$I$3+$N282,Validation_Lists!$I$2)</f>
        <v>999999</v>
      </c>
    </row>
    <row r="283" spans="1:16" x14ac:dyDescent="0.2">
      <c r="A283" s="44">
        <v>5</v>
      </c>
      <c r="B283" s="44">
        <v>5</v>
      </c>
      <c r="C283" s="44">
        <v>3</v>
      </c>
      <c r="D283" s="44" t="s">
        <v>58</v>
      </c>
      <c r="E283" s="44">
        <v>10</v>
      </c>
      <c r="F283" s="44" t="str">
        <f>IF(Fixtures_Rosters!$C$36="","",Fixtures_Rosters!$C$36)</f>
        <v/>
      </c>
      <c r="G283" s="44" t="b">
        <f>AND(LEN($F283&amp;"")&gt;0,UPPER(INDEX(Fixtures_Rosters!$F$27:$F$40,$E283))="YES")</f>
        <v>0</v>
      </c>
      <c r="H283" s="44" t="b">
        <f>INDEX(Fixtures_Rosters!$L$27:$AA$40,$E283,INDEX($D$2:$D$15,$A283))="Available"</f>
        <v>1</v>
      </c>
      <c r="I283" s="44" t="b">
        <f>UPPER(INDEX(Fixtures_Rosters!$J$27:$J$40,$E283))="YES"</f>
        <v>1</v>
      </c>
      <c r="J283" s="44" t="b">
        <f>TRUE</f>
        <v>1</v>
      </c>
      <c r="K283" s="44" t="b">
        <f t="shared" si="56"/>
        <v>0</v>
      </c>
      <c r="L283" s="44">
        <f t="shared" si="59"/>
        <v>24</v>
      </c>
      <c r="M283" s="44">
        <f t="shared" si="57"/>
        <v>4</v>
      </c>
      <c r="N283" s="44">
        <f>MOD($E283-$A283-$C283+ROWS(Fixtures_Rosters!$C$27:$C$40)*2,ROWS(Fixtures_Rosters!$C$27:$C$40))</f>
        <v>2</v>
      </c>
      <c r="O283" s="44" t="b">
        <f t="shared" si="58"/>
        <v>1</v>
      </c>
      <c r="P283" s="44">
        <f>IF(AND(INDEX($F$2:$F$15,$A283),$G283,$H283,$I283,$J283,$K283,$O283),$M283*Validation_Lists!$I$3*Validation_Lists!$I$3+$L283*Validation_Lists!$I$3+$N283,Validation_Lists!$I$2)</f>
        <v>999999</v>
      </c>
    </row>
    <row r="284" spans="1:16" x14ac:dyDescent="0.2">
      <c r="A284" s="44">
        <v>5</v>
      </c>
      <c r="B284" s="44">
        <v>5</v>
      </c>
      <c r="C284" s="44">
        <v>3</v>
      </c>
      <c r="D284" s="44" t="s">
        <v>58</v>
      </c>
      <c r="E284" s="44">
        <v>11</v>
      </c>
      <c r="F284" s="44" t="str">
        <f>IF(Fixtures_Rosters!$C$37="","",Fixtures_Rosters!$C$37)</f>
        <v/>
      </c>
      <c r="G284" s="44" t="b">
        <f>AND(LEN($F284&amp;"")&gt;0,UPPER(INDEX(Fixtures_Rosters!$F$27:$F$40,$E284))="YES")</f>
        <v>0</v>
      </c>
      <c r="H284" s="44" t="b">
        <f>INDEX(Fixtures_Rosters!$L$27:$AA$40,$E284,INDEX($D$2:$D$15,$A284))="Available"</f>
        <v>1</v>
      </c>
      <c r="I284" s="44" t="b">
        <f>UPPER(INDEX(Fixtures_Rosters!$J$27:$J$40,$E284))="YES"</f>
        <v>1</v>
      </c>
      <c r="J284" s="44" t="b">
        <f>TRUE</f>
        <v>1</v>
      </c>
      <c r="K284" s="44" t="b">
        <f t="shared" si="56"/>
        <v>0</v>
      </c>
      <c r="L284" s="44">
        <f t="shared" si="59"/>
        <v>24</v>
      </c>
      <c r="M284" s="44">
        <f t="shared" si="57"/>
        <v>4</v>
      </c>
      <c r="N284" s="44">
        <f>MOD($E284-$A284-$C284+ROWS(Fixtures_Rosters!$C$27:$C$40)*2,ROWS(Fixtures_Rosters!$C$27:$C$40))</f>
        <v>3</v>
      </c>
      <c r="O284" s="44" t="b">
        <f t="shared" si="58"/>
        <v>1</v>
      </c>
      <c r="P284" s="44">
        <f>IF(AND(INDEX($F$2:$F$15,$A284),$G284,$H284,$I284,$J284,$K284,$O284),$M284*Validation_Lists!$I$3*Validation_Lists!$I$3+$L284*Validation_Lists!$I$3+$N284,Validation_Lists!$I$2)</f>
        <v>999999</v>
      </c>
    </row>
    <row r="285" spans="1:16" x14ac:dyDescent="0.2">
      <c r="A285" s="44">
        <v>5</v>
      </c>
      <c r="B285" s="44">
        <v>5</v>
      </c>
      <c r="C285" s="44">
        <v>3</v>
      </c>
      <c r="D285" s="44" t="s">
        <v>58</v>
      </c>
      <c r="E285" s="44">
        <v>12</v>
      </c>
      <c r="F285" s="44" t="str">
        <f>IF(Fixtures_Rosters!$C$38="","",Fixtures_Rosters!$C$38)</f>
        <v/>
      </c>
      <c r="G285" s="44" t="b">
        <f>AND(LEN($F285&amp;"")&gt;0,UPPER(INDEX(Fixtures_Rosters!$F$27:$F$40,$E285))="YES")</f>
        <v>0</v>
      </c>
      <c r="H285" s="44" t="b">
        <f>INDEX(Fixtures_Rosters!$L$27:$AA$40,$E285,INDEX($D$2:$D$15,$A285))="Available"</f>
        <v>1</v>
      </c>
      <c r="I285" s="44" t="b">
        <f>UPPER(INDEX(Fixtures_Rosters!$J$27:$J$40,$E285))="YES"</f>
        <v>1</v>
      </c>
      <c r="J285" s="44" t="b">
        <f>TRUE</f>
        <v>1</v>
      </c>
      <c r="K285" s="44" t="b">
        <f t="shared" si="56"/>
        <v>0</v>
      </c>
      <c r="L285" s="44">
        <f t="shared" si="59"/>
        <v>24</v>
      </c>
      <c r="M285" s="44">
        <f t="shared" si="57"/>
        <v>4</v>
      </c>
      <c r="N285" s="44">
        <f>MOD($E285-$A285-$C285+ROWS(Fixtures_Rosters!$C$27:$C$40)*2,ROWS(Fixtures_Rosters!$C$27:$C$40))</f>
        <v>4</v>
      </c>
      <c r="O285" s="44" t="b">
        <f t="shared" si="58"/>
        <v>1</v>
      </c>
      <c r="P285" s="44">
        <f>IF(AND(INDEX($F$2:$F$15,$A285),$G285,$H285,$I285,$J285,$K285,$O285),$M285*Validation_Lists!$I$3*Validation_Lists!$I$3+$L285*Validation_Lists!$I$3+$N285,Validation_Lists!$I$2)</f>
        <v>999999</v>
      </c>
    </row>
    <row r="286" spans="1:16" x14ac:dyDescent="0.2">
      <c r="A286" s="44">
        <v>5</v>
      </c>
      <c r="B286" s="44">
        <v>5</v>
      </c>
      <c r="C286" s="44">
        <v>3</v>
      </c>
      <c r="D286" s="44" t="s">
        <v>58</v>
      </c>
      <c r="E286" s="44">
        <v>13</v>
      </c>
      <c r="F286" s="44" t="str">
        <f>IF(Fixtures_Rosters!$C$39="","",Fixtures_Rosters!$C$39)</f>
        <v/>
      </c>
      <c r="G286" s="44" t="b">
        <f>AND(LEN($F286&amp;"")&gt;0,UPPER(INDEX(Fixtures_Rosters!$F$27:$F$40,$E286))="YES")</f>
        <v>0</v>
      </c>
      <c r="H286" s="44" t="b">
        <f>INDEX(Fixtures_Rosters!$L$27:$AA$40,$E286,INDEX($D$2:$D$15,$A286))="Available"</f>
        <v>1</v>
      </c>
      <c r="I286" s="44" t="b">
        <f>UPPER(INDEX(Fixtures_Rosters!$J$27:$J$40,$E286))="YES"</f>
        <v>1</v>
      </c>
      <c r="J286" s="44" t="b">
        <f>TRUE</f>
        <v>1</v>
      </c>
      <c r="K286" s="44" t="b">
        <f t="shared" si="56"/>
        <v>0</v>
      </c>
      <c r="L286" s="44">
        <f t="shared" si="59"/>
        <v>24</v>
      </c>
      <c r="M286" s="44">
        <f t="shared" si="57"/>
        <v>4</v>
      </c>
      <c r="N286" s="44">
        <f>MOD($E286-$A286-$C286+ROWS(Fixtures_Rosters!$C$27:$C$40)*2,ROWS(Fixtures_Rosters!$C$27:$C$40))</f>
        <v>5</v>
      </c>
      <c r="O286" s="44" t="b">
        <f t="shared" si="58"/>
        <v>1</v>
      </c>
      <c r="P286" s="44">
        <f>IF(AND(INDEX($F$2:$F$15,$A286),$G286,$H286,$I286,$J286,$K286,$O286),$M286*Validation_Lists!$I$3*Validation_Lists!$I$3+$L286*Validation_Lists!$I$3+$N286,Validation_Lists!$I$2)</f>
        <v>999999</v>
      </c>
    </row>
    <row r="287" spans="1:16" x14ac:dyDescent="0.2">
      <c r="A287" s="44">
        <v>5</v>
      </c>
      <c r="B287" s="44">
        <v>5</v>
      </c>
      <c r="C287" s="44">
        <v>3</v>
      </c>
      <c r="D287" s="44" t="s">
        <v>58</v>
      </c>
      <c r="E287" s="44">
        <v>14</v>
      </c>
      <c r="F287" s="44" t="str">
        <f>IF(Fixtures_Rosters!$C$40="","",Fixtures_Rosters!$C$40)</f>
        <v/>
      </c>
      <c r="G287" s="44" t="b">
        <f>AND(LEN($F287&amp;"")&gt;0,UPPER(INDEX(Fixtures_Rosters!$F$27:$F$40,$E287))="YES")</f>
        <v>0</v>
      </c>
      <c r="H287" s="44" t="b">
        <f>INDEX(Fixtures_Rosters!$L$27:$AA$40,$E287,INDEX($D$2:$D$15,$A287))="Available"</f>
        <v>1</v>
      </c>
      <c r="I287" s="44" t="b">
        <f>UPPER(INDEX(Fixtures_Rosters!$J$27:$J$40,$E287))="YES"</f>
        <v>1</v>
      </c>
      <c r="J287" s="44" t="b">
        <f>TRUE</f>
        <v>1</v>
      </c>
      <c r="K287" s="44" t="b">
        <f t="shared" si="56"/>
        <v>0</v>
      </c>
      <c r="L287" s="44">
        <f t="shared" si="59"/>
        <v>24</v>
      </c>
      <c r="M287" s="44">
        <f t="shared" si="57"/>
        <v>4</v>
      </c>
      <c r="N287" s="44">
        <f>MOD($E287-$A287-$C287+ROWS(Fixtures_Rosters!$C$27:$C$40)*2,ROWS(Fixtures_Rosters!$C$27:$C$40))</f>
        <v>6</v>
      </c>
      <c r="O287" s="44" t="b">
        <f t="shared" si="58"/>
        <v>1</v>
      </c>
      <c r="P287" s="44">
        <f>IF(AND(INDEX($F$2:$F$15,$A287),$G287,$H287,$I287,$J287,$K287,$O287),$M287*Validation_Lists!$I$3*Validation_Lists!$I$3+$L287*Validation_Lists!$I$3+$N287,Validation_Lists!$I$2)</f>
        <v>999999</v>
      </c>
    </row>
    <row r="288" spans="1:16" x14ac:dyDescent="0.2">
      <c r="A288" s="44">
        <v>5</v>
      </c>
      <c r="B288" s="44">
        <v>5</v>
      </c>
      <c r="C288" s="44">
        <v>4</v>
      </c>
      <c r="D288" s="44" t="s">
        <v>59</v>
      </c>
      <c r="E288" s="44">
        <v>1</v>
      </c>
      <c r="F288" s="44" t="str">
        <f>IF(Fixtures_Rosters!$C$27="","",Fixtures_Rosters!$C$27)</f>
        <v/>
      </c>
      <c r="G288" s="44" t="b">
        <f>AND(LEN($F288&amp;"")&gt;0,UPPER(INDEX(Fixtures_Rosters!$F$27:$F$40,$E288))="YES")</f>
        <v>0</v>
      </c>
      <c r="H288" s="44" t="b">
        <f>INDEX(Fixtures_Rosters!$L$27:$AA$40,$E288,INDEX($D$2:$D$15,$A288))="Available"</f>
        <v>1</v>
      </c>
      <c r="I288" s="44" t="b">
        <f>AND(UPPER(INDEX($E$2:$E$15,$A288))="HOME",UPPER(INDEX(Fixtures_Rosters!$K$27:$K$40,$E288))="YES")</f>
        <v>0</v>
      </c>
      <c r="J288" s="44" t="b">
        <f>TRUE</f>
        <v>1</v>
      </c>
      <c r="K288" s="44" t="b">
        <f t="shared" ref="K288:K301" si="60">COUNTIF($J$6:$L$6,$F288)=0</f>
        <v>0</v>
      </c>
      <c r="L288" s="44">
        <f t="shared" si="59"/>
        <v>24</v>
      </c>
      <c r="M288" s="44">
        <f t="shared" ref="M288:M301" si="61">COUNTIF($M$2:$M$5,$F288)</f>
        <v>4</v>
      </c>
      <c r="N288" s="44">
        <f>MOD($E288-$A288-$C288+ROWS(Fixtures_Rosters!$C$27:$C$40)*2,ROWS(Fixtures_Rosters!$C$27:$C$40))</f>
        <v>6</v>
      </c>
      <c r="O288" s="44" t="b">
        <f t="shared" ref="O288:O301" si="62">OR($C$6&lt;&gt;$C$5+1,$F$5=FALSE,$F288&lt;&gt;$M$5)</f>
        <v>1</v>
      </c>
      <c r="P288" s="44">
        <f>IF(AND(INDEX($F$2:$F$15,$A288),$G288,$H288,$I288,$J288,$K288,$O288),$M288*Validation_Lists!$I$3*Validation_Lists!$I$3+$L288*Validation_Lists!$I$3+$N288,Validation_Lists!$I$2)</f>
        <v>999999</v>
      </c>
    </row>
    <row r="289" spans="1:16" x14ac:dyDescent="0.2">
      <c r="A289" s="44">
        <v>5</v>
      </c>
      <c r="B289" s="44">
        <v>5</v>
      </c>
      <c r="C289" s="44">
        <v>4</v>
      </c>
      <c r="D289" s="44" t="s">
        <v>59</v>
      </c>
      <c r="E289" s="44">
        <v>2</v>
      </c>
      <c r="F289" s="44" t="str">
        <f>IF(Fixtures_Rosters!$C$28="","",Fixtures_Rosters!$C$28)</f>
        <v/>
      </c>
      <c r="G289" s="44" t="b">
        <f>AND(LEN($F289&amp;"")&gt;0,UPPER(INDEX(Fixtures_Rosters!$F$27:$F$40,$E289))="YES")</f>
        <v>0</v>
      </c>
      <c r="H289" s="44" t="b">
        <f>INDEX(Fixtures_Rosters!$L$27:$AA$40,$E289,INDEX($D$2:$D$15,$A289))="Available"</f>
        <v>1</v>
      </c>
      <c r="I289" s="44" t="b">
        <f>AND(UPPER(INDEX($E$2:$E$15,$A289))="HOME",UPPER(INDEX(Fixtures_Rosters!$K$27:$K$40,$E289))="YES")</f>
        <v>0</v>
      </c>
      <c r="J289" s="44" t="b">
        <f>TRUE</f>
        <v>1</v>
      </c>
      <c r="K289" s="44" t="b">
        <f t="shared" si="60"/>
        <v>0</v>
      </c>
      <c r="L289" s="44">
        <f t="shared" si="59"/>
        <v>24</v>
      </c>
      <c r="M289" s="44">
        <f t="shared" si="61"/>
        <v>4</v>
      </c>
      <c r="N289" s="44">
        <f>MOD($E289-$A289-$C289+ROWS(Fixtures_Rosters!$C$27:$C$40)*2,ROWS(Fixtures_Rosters!$C$27:$C$40))</f>
        <v>7</v>
      </c>
      <c r="O289" s="44" t="b">
        <f t="shared" si="62"/>
        <v>1</v>
      </c>
      <c r="P289" s="44">
        <f>IF(AND(INDEX($F$2:$F$15,$A289),$G289,$H289,$I289,$J289,$K289,$O289),$M289*Validation_Lists!$I$3*Validation_Lists!$I$3+$L289*Validation_Lists!$I$3+$N289,Validation_Lists!$I$2)</f>
        <v>999999</v>
      </c>
    </row>
    <row r="290" spans="1:16" x14ac:dyDescent="0.2">
      <c r="A290" s="44">
        <v>5</v>
      </c>
      <c r="B290" s="44">
        <v>5</v>
      </c>
      <c r="C290" s="44">
        <v>4</v>
      </c>
      <c r="D290" s="44" t="s">
        <v>59</v>
      </c>
      <c r="E290" s="44">
        <v>3</v>
      </c>
      <c r="F290" s="44" t="str">
        <f>IF(Fixtures_Rosters!$C$29="","",Fixtures_Rosters!$C$29)</f>
        <v/>
      </c>
      <c r="G290" s="44" t="b">
        <f>AND(LEN($F290&amp;"")&gt;0,UPPER(INDEX(Fixtures_Rosters!$F$27:$F$40,$E290))="YES")</f>
        <v>0</v>
      </c>
      <c r="H290" s="44" t="b">
        <f>INDEX(Fixtures_Rosters!$L$27:$AA$40,$E290,INDEX($D$2:$D$15,$A290))="Available"</f>
        <v>1</v>
      </c>
      <c r="I290" s="44" t="b">
        <f>AND(UPPER(INDEX($E$2:$E$15,$A290))="HOME",UPPER(INDEX(Fixtures_Rosters!$K$27:$K$40,$E290))="YES")</f>
        <v>0</v>
      </c>
      <c r="J290" s="44" t="b">
        <f>TRUE</f>
        <v>1</v>
      </c>
      <c r="K290" s="44" t="b">
        <f t="shared" si="60"/>
        <v>0</v>
      </c>
      <c r="L290" s="44">
        <f t="shared" si="59"/>
        <v>24</v>
      </c>
      <c r="M290" s="44">
        <f t="shared" si="61"/>
        <v>4</v>
      </c>
      <c r="N290" s="44">
        <f>MOD($E290-$A290-$C290+ROWS(Fixtures_Rosters!$C$27:$C$40)*2,ROWS(Fixtures_Rosters!$C$27:$C$40))</f>
        <v>8</v>
      </c>
      <c r="O290" s="44" t="b">
        <f t="shared" si="62"/>
        <v>1</v>
      </c>
      <c r="P290" s="44">
        <f>IF(AND(INDEX($F$2:$F$15,$A290),$G290,$H290,$I290,$J290,$K290,$O290),$M290*Validation_Lists!$I$3*Validation_Lists!$I$3+$L290*Validation_Lists!$I$3+$N290,Validation_Lists!$I$2)</f>
        <v>999999</v>
      </c>
    </row>
    <row r="291" spans="1:16" x14ac:dyDescent="0.2">
      <c r="A291" s="44">
        <v>5</v>
      </c>
      <c r="B291" s="44">
        <v>5</v>
      </c>
      <c r="C291" s="44">
        <v>4</v>
      </c>
      <c r="D291" s="44" t="s">
        <v>59</v>
      </c>
      <c r="E291" s="44">
        <v>4</v>
      </c>
      <c r="F291" s="44" t="str">
        <f>IF(Fixtures_Rosters!$C$30="","",Fixtures_Rosters!$C$30)</f>
        <v/>
      </c>
      <c r="G291" s="44" t="b">
        <f>AND(LEN($F291&amp;"")&gt;0,UPPER(INDEX(Fixtures_Rosters!$F$27:$F$40,$E291))="YES")</f>
        <v>0</v>
      </c>
      <c r="H291" s="44" t="b">
        <f>INDEX(Fixtures_Rosters!$L$27:$AA$40,$E291,INDEX($D$2:$D$15,$A291))="Available"</f>
        <v>1</v>
      </c>
      <c r="I291" s="44" t="b">
        <f>AND(UPPER(INDEX($E$2:$E$15,$A291))="HOME",UPPER(INDEX(Fixtures_Rosters!$K$27:$K$40,$E291))="YES")</f>
        <v>0</v>
      </c>
      <c r="J291" s="44" t="b">
        <f>TRUE</f>
        <v>1</v>
      </c>
      <c r="K291" s="44" t="b">
        <f t="shared" si="60"/>
        <v>0</v>
      </c>
      <c r="L291" s="44">
        <f t="shared" si="59"/>
        <v>24</v>
      </c>
      <c r="M291" s="44">
        <f t="shared" si="61"/>
        <v>4</v>
      </c>
      <c r="N291" s="44">
        <f>MOD($E291-$A291-$C291+ROWS(Fixtures_Rosters!$C$27:$C$40)*2,ROWS(Fixtures_Rosters!$C$27:$C$40))</f>
        <v>9</v>
      </c>
      <c r="O291" s="44" t="b">
        <f t="shared" si="62"/>
        <v>1</v>
      </c>
      <c r="P291" s="44">
        <f>IF(AND(INDEX($F$2:$F$15,$A291),$G291,$H291,$I291,$J291,$K291,$O291),$M291*Validation_Lists!$I$3*Validation_Lists!$I$3+$L291*Validation_Lists!$I$3+$N291,Validation_Lists!$I$2)</f>
        <v>999999</v>
      </c>
    </row>
    <row r="292" spans="1:16" x14ac:dyDescent="0.2">
      <c r="A292" s="44">
        <v>5</v>
      </c>
      <c r="B292" s="44">
        <v>5</v>
      </c>
      <c r="C292" s="44">
        <v>4</v>
      </c>
      <c r="D292" s="44" t="s">
        <v>59</v>
      </c>
      <c r="E292" s="44">
        <v>5</v>
      </c>
      <c r="F292" s="44" t="str">
        <f>IF(Fixtures_Rosters!$C$31="","",Fixtures_Rosters!$C$31)</f>
        <v/>
      </c>
      <c r="G292" s="44" t="b">
        <f>AND(LEN($F292&amp;"")&gt;0,UPPER(INDEX(Fixtures_Rosters!$F$27:$F$40,$E292))="YES")</f>
        <v>0</v>
      </c>
      <c r="H292" s="44" t="b">
        <f>INDEX(Fixtures_Rosters!$L$27:$AA$40,$E292,INDEX($D$2:$D$15,$A292))="Available"</f>
        <v>1</v>
      </c>
      <c r="I292" s="44" t="b">
        <f>AND(UPPER(INDEX($E$2:$E$15,$A292))="HOME",UPPER(INDEX(Fixtures_Rosters!$K$27:$K$40,$E292))="YES")</f>
        <v>0</v>
      </c>
      <c r="J292" s="44" t="b">
        <f>TRUE</f>
        <v>1</v>
      </c>
      <c r="K292" s="44" t="b">
        <f t="shared" si="60"/>
        <v>0</v>
      </c>
      <c r="L292" s="44">
        <f t="shared" si="59"/>
        <v>24</v>
      </c>
      <c r="M292" s="44">
        <f t="shared" si="61"/>
        <v>4</v>
      </c>
      <c r="N292" s="44">
        <f>MOD($E292-$A292-$C292+ROWS(Fixtures_Rosters!$C$27:$C$40)*2,ROWS(Fixtures_Rosters!$C$27:$C$40))</f>
        <v>10</v>
      </c>
      <c r="O292" s="44" t="b">
        <f t="shared" si="62"/>
        <v>1</v>
      </c>
      <c r="P292" s="44">
        <f>IF(AND(INDEX($F$2:$F$15,$A292),$G292,$H292,$I292,$J292,$K292,$O292),$M292*Validation_Lists!$I$3*Validation_Lists!$I$3+$L292*Validation_Lists!$I$3+$N292,Validation_Lists!$I$2)</f>
        <v>999999</v>
      </c>
    </row>
    <row r="293" spans="1:16" x14ac:dyDescent="0.2">
      <c r="A293" s="44">
        <v>5</v>
      </c>
      <c r="B293" s="44">
        <v>5</v>
      </c>
      <c r="C293" s="44">
        <v>4</v>
      </c>
      <c r="D293" s="44" t="s">
        <v>59</v>
      </c>
      <c r="E293" s="44">
        <v>6</v>
      </c>
      <c r="F293" s="44" t="str">
        <f>IF(Fixtures_Rosters!$C$32="","",Fixtures_Rosters!$C$32)</f>
        <v/>
      </c>
      <c r="G293" s="44" t="b">
        <f>AND(LEN($F293&amp;"")&gt;0,UPPER(INDEX(Fixtures_Rosters!$F$27:$F$40,$E293))="YES")</f>
        <v>0</v>
      </c>
      <c r="H293" s="44" t="b">
        <f>INDEX(Fixtures_Rosters!$L$27:$AA$40,$E293,INDEX($D$2:$D$15,$A293))="Available"</f>
        <v>1</v>
      </c>
      <c r="I293" s="44" t="b">
        <f>AND(UPPER(INDEX($E$2:$E$15,$A293))="HOME",UPPER(INDEX(Fixtures_Rosters!$K$27:$K$40,$E293))="YES")</f>
        <v>0</v>
      </c>
      <c r="J293" s="44" t="b">
        <f>TRUE</f>
        <v>1</v>
      </c>
      <c r="K293" s="44" t="b">
        <f t="shared" si="60"/>
        <v>0</v>
      </c>
      <c r="L293" s="44">
        <f t="shared" si="59"/>
        <v>24</v>
      </c>
      <c r="M293" s="44">
        <f t="shared" si="61"/>
        <v>4</v>
      </c>
      <c r="N293" s="44">
        <f>MOD($E293-$A293-$C293+ROWS(Fixtures_Rosters!$C$27:$C$40)*2,ROWS(Fixtures_Rosters!$C$27:$C$40))</f>
        <v>11</v>
      </c>
      <c r="O293" s="44" t="b">
        <f t="shared" si="62"/>
        <v>1</v>
      </c>
      <c r="P293" s="44">
        <f>IF(AND(INDEX($F$2:$F$15,$A293),$G293,$H293,$I293,$J293,$K293,$O293),$M293*Validation_Lists!$I$3*Validation_Lists!$I$3+$L293*Validation_Lists!$I$3+$N293,Validation_Lists!$I$2)</f>
        <v>999999</v>
      </c>
    </row>
    <row r="294" spans="1:16" x14ac:dyDescent="0.2">
      <c r="A294" s="44">
        <v>5</v>
      </c>
      <c r="B294" s="44">
        <v>5</v>
      </c>
      <c r="C294" s="44">
        <v>4</v>
      </c>
      <c r="D294" s="44" t="s">
        <v>59</v>
      </c>
      <c r="E294" s="44">
        <v>7</v>
      </c>
      <c r="F294" s="44" t="str">
        <f>IF(Fixtures_Rosters!$C$33="","",Fixtures_Rosters!$C$33)</f>
        <v/>
      </c>
      <c r="G294" s="44" t="b">
        <f>AND(LEN($F294&amp;"")&gt;0,UPPER(INDEX(Fixtures_Rosters!$F$27:$F$40,$E294))="YES")</f>
        <v>0</v>
      </c>
      <c r="H294" s="44" t="b">
        <f>INDEX(Fixtures_Rosters!$L$27:$AA$40,$E294,INDEX($D$2:$D$15,$A294))="Available"</f>
        <v>1</v>
      </c>
      <c r="I294" s="44" t="b">
        <f>AND(UPPER(INDEX($E$2:$E$15,$A294))="HOME",UPPER(INDEX(Fixtures_Rosters!$K$27:$K$40,$E294))="YES")</f>
        <v>0</v>
      </c>
      <c r="J294" s="44" t="b">
        <f>TRUE</f>
        <v>1</v>
      </c>
      <c r="K294" s="44" t="b">
        <f t="shared" si="60"/>
        <v>0</v>
      </c>
      <c r="L294" s="44">
        <f t="shared" si="59"/>
        <v>24</v>
      </c>
      <c r="M294" s="44">
        <f t="shared" si="61"/>
        <v>4</v>
      </c>
      <c r="N294" s="44">
        <f>MOD($E294-$A294-$C294+ROWS(Fixtures_Rosters!$C$27:$C$40)*2,ROWS(Fixtures_Rosters!$C$27:$C$40))</f>
        <v>12</v>
      </c>
      <c r="O294" s="44" t="b">
        <f t="shared" si="62"/>
        <v>1</v>
      </c>
      <c r="P294" s="44">
        <f>IF(AND(INDEX($F$2:$F$15,$A294),$G294,$H294,$I294,$J294,$K294,$O294),$M294*Validation_Lists!$I$3*Validation_Lists!$I$3+$L294*Validation_Lists!$I$3+$N294,Validation_Lists!$I$2)</f>
        <v>999999</v>
      </c>
    </row>
    <row r="295" spans="1:16" x14ac:dyDescent="0.2">
      <c r="A295" s="44">
        <v>5</v>
      </c>
      <c r="B295" s="44">
        <v>5</v>
      </c>
      <c r="C295" s="44">
        <v>4</v>
      </c>
      <c r="D295" s="44" t="s">
        <v>59</v>
      </c>
      <c r="E295" s="44">
        <v>8</v>
      </c>
      <c r="F295" s="44" t="str">
        <f>IF(Fixtures_Rosters!$C$34="","",Fixtures_Rosters!$C$34)</f>
        <v/>
      </c>
      <c r="G295" s="44" t="b">
        <f>AND(LEN($F295&amp;"")&gt;0,UPPER(INDEX(Fixtures_Rosters!$F$27:$F$40,$E295))="YES")</f>
        <v>0</v>
      </c>
      <c r="H295" s="44" t="b">
        <f>INDEX(Fixtures_Rosters!$L$27:$AA$40,$E295,INDEX($D$2:$D$15,$A295))="Available"</f>
        <v>1</v>
      </c>
      <c r="I295" s="44" t="b">
        <f>AND(UPPER(INDEX($E$2:$E$15,$A295))="HOME",UPPER(INDEX(Fixtures_Rosters!$K$27:$K$40,$E295))="YES")</f>
        <v>0</v>
      </c>
      <c r="J295" s="44" t="b">
        <f>TRUE</f>
        <v>1</v>
      </c>
      <c r="K295" s="44" t="b">
        <f t="shared" si="60"/>
        <v>0</v>
      </c>
      <c r="L295" s="44">
        <f t="shared" si="59"/>
        <v>24</v>
      </c>
      <c r="M295" s="44">
        <f t="shared" si="61"/>
        <v>4</v>
      </c>
      <c r="N295" s="44">
        <f>MOD($E295-$A295-$C295+ROWS(Fixtures_Rosters!$C$27:$C$40)*2,ROWS(Fixtures_Rosters!$C$27:$C$40))</f>
        <v>13</v>
      </c>
      <c r="O295" s="44" t="b">
        <f t="shared" si="62"/>
        <v>1</v>
      </c>
      <c r="P295" s="44">
        <f>IF(AND(INDEX($F$2:$F$15,$A295),$G295,$H295,$I295,$J295,$K295,$O295),$M295*Validation_Lists!$I$3*Validation_Lists!$I$3+$L295*Validation_Lists!$I$3+$N295,Validation_Lists!$I$2)</f>
        <v>999999</v>
      </c>
    </row>
    <row r="296" spans="1:16" x14ac:dyDescent="0.2">
      <c r="A296" s="44">
        <v>5</v>
      </c>
      <c r="B296" s="44">
        <v>5</v>
      </c>
      <c r="C296" s="44">
        <v>4</v>
      </c>
      <c r="D296" s="44" t="s">
        <v>59</v>
      </c>
      <c r="E296" s="44">
        <v>9</v>
      </c>
      <c r="F296" s="44" t="str">
        <f>IF(Fixtures_Rosters!$C$35="","",Fixtures_Rosters!$C$35)</f>
        <v/>
      </c>
      <c r="G296" s="44" t="b">
        <f>AND(LEN($F296&amp;"")&gt;0,UPPER(INDEX(Fixtures_Rosters!$F$27:$F$40,$E296))="YES")</f>
        <v>0</v>
      </c>
      <c r="H296" s="44" t="b">
        <f>INDEX(Fixtures_Rosters!$L$27:$AA$40,$E296,INDEX($D$2:$D$15,$A296))="Available"</f>
        <v>1</v>
      </c>
      <c r="I296" s="44" t="b">
        <f>AND(UPPER(INDEX($E$2:$E$15,$A296))="HOME",UPPER(INDEX(Fixtures_Rosters!$K$27:$K$40,$E296))="YES")</f>
        <v>0</v>
      </c>
      <c r="J296" s="44" t="b">
        <f>TRUE</f>
        <v>1</v>
      </c>
      <c r="K296" s="44" t="b">
        <f t="shared" si="60"/>
        <v>0</v>
      </c>
      <c r="L296" s="44">
        <f t="shared" si="59"/>
        <v>24</v>
      </c>
      <c r="M296" s="44">
        <f t="shared" si="61"/>
        <v>4</v>
      </c>
      <c r="N296" s="44">
        <f>MOD($E296-$A296-$C296+ROWS(Fixtures_Rosters!$C$27:$C$40)*2,ROWS(Fixtures_Rosters!$C$27:$C$40))</f>
        <v>0</v>
      </c>
      <c r="O296" s="44" t="b">
        <f t="shared" si="62"/>
        <v>1</v>
      </c>
      <c r="P296" s="44">
        <f>IF(AND(INDEX($F$2:$F$15,$A296),$G296,$H296,$I296,$J296,$K296,$O296),$M296*Validation_Lists!$I$3*Validation_Lists!$I$3+$L296*Validation_Lists!$I$3+$N296,Validation_Lists!$I$2)</f>
        <v>999999</v>
      </c>
    </row>
    <row r="297" spans="1:16" x14ac:dyDescent="0.2">
      <c r="A297" s="44">
        <v>5</v>
      </c>
      <c r="B297" s="44">
        <v>5</v>
      </c>
      <c r="C297" s="44">
        <v>4</v>
      </c>
      <c r="D297" s="44" t="s">
        <v>59</v>
      </c>
      <c r="E297" s="44">
        <v>10</v>
      </c>
      <c r="F297" s="44" t="str">
        <f>IF(Fixtures_Rosters!$C$36="","",Fixtures_Rosters!$C$36)</f>
        <v/>
      </c>
      <c r="G297" s="44" t="b">
        <f>AND(LEN($F297&amp;"")&gt;0,UPPER(INDEX(Fixtures_Rosters!$F$27:$F$40,$E297))="YES")</f>
        <v>0</v>
      </c>
      <c r="H297" s="44" t="b">
        <f>INDEX(Fixtures_Rosters!$L$27:$AA$40,$E297,INDEX($D$2:$D$15,$A297))="Available"</f>
        <v>1</v>
      </c>
      <c r="I297" s="44" t="b">
        <f>AND(UPPER(INDEX($E$2:$E$15,$A297))="HOME",UPPER(INDEX(Fixtures_Rosters!$K$27:$K$40,$E297))="YES")</f>
        <v>0</v>
      </c>
      <c r="J297" s="44" t="b">
        <f>TRUE</f>
        <v>1</v>
      </c>
      <c r="K297" s="44" t="b">
        <f t="shared" si="60"/>
        <v>0</v>
      </c>
      <c r="L297" s="44">
        <f t="shared" si="59"/>
        <v>24</v>
      </c>
      <c r="M297" s="44">
        <f t="shared" si="61"/>
        <v>4</v>
      </c>
      <c r="N297" s="44">
        <f>MOD($E297-$A297-$C297+ROWS(Fixtures_Rosters!$C$27:$C$40)*2,ROWS(Fixtures_Rosters!$C$27:$C$40))</f>
        <v>1</v>
      </c>
      <c r="O297" s="44" t="b">
        <f t="shared" si="62"/>
        <v>1</v>
      </c>
      <c r="P297" s="44">
        <f>IF(AND(INDEX($F$2:$F$15,$A297),$G297,$H297,$I297,$J297,$K297,$O297),$M297*Validation_Lists!$I$3*Validation_Lists!$I$3+$L297*Validation_Lists!$I$3+$N297,Validation_Lists!$I$2)</f>
        <v>999999</v>
      </c>
    </row>
    <row r="298" spans="1:16" x14ac:dyDescent="0.2">
      <c r="A298" s="44">
        <v>5</v>
      </c>
      <c r="B298" s="44">
        <v>5</v>
      </c>
      <c r="C298" s="44">
        <v>4</v>
      </c>
      <c r="D298" s="44" t="s">
        <v>59</v>
      </c>
      <c r="E298" s="44">
        <v>11</v>
      </c>
      <c r="F298" s="44" t="str">
        <f>IF(Fixtures_Rosters!$C$37="","",Fixtures_Rosters!$C$37)</f>
        <v/>
      </c>
      <c r="G298" s="44" t="b">
        <f>AND(LEN($F298&amp;"")&gt;0,UPPER(INDEX(Fixtures_Rosters!$F$27:$F$40,$E298))="YES")</f>
        <v>0</v>
      </c>
      <c r="H298" s="44" t="b">
        <f>INDEX(Fixtures_Rosters!$L$27:$AA$40,$E298,INDEX($D$2:$D$15,$A298))="Available"</f>
        <v>1</v>
      </c>
      <c r="I298" s="44" t="b">
        <f>AND(UPPER(INDEX($E$2:$E$15,$A298))="HOME",UPPER(INDEX(Fixtures_Rosters!$K$27:$K$40,$E298))="YES")</f>
        <v>0</v>
      </c>
      <c r="J298" s="44" t="b">
        <f>TRUE</f>
        <v>1</v>
      </c>
      <c r="K298" s="44" t="b">
        <f t="shared" si="60"/>
        <v>0</v>
      </c>
      <c r="L298" s="44">
        <f t="shared" si="59"/>
        <v>24</v>
      </c>
      <c r="M298" s="44">
        <f t="shared" si="61"/>
        <v>4</v>
      </c>
      <c r="N298" s="44">
        <f>MOD($E298-$A298-$C298+ROWS(Fixtures_Rosters!$C$27:$C$40)*2,ROWS(Fixtures_Rosters!$C$27:$C$40))</f>
        <v>2</v>
      </c>
      <c r="O298" s="44" t="b">
        <f t="shared" si="62"/>
        <v>1</v>
      </c>
      <c r="P298" s="44">
        <f>IF(AND(INDEX($F$2:$F$15,$A298),$G298,$H298,$I298,$J298,$K298,$O298),$M298*Validation_Lists!$I$3*Validation_Lists!$I$3+$L298*Validation_Lists!$I$3+$N298,Validation_Lists!$I$2)</f>
        <v>999999</v>
      </c>
    </row>
    <row r="299" spans="1:16" x14ac:dyDescent="0.2">
      <c r="A299" s="44">
        <v>5</v>
      </c>
      <c r="B299" s="44">
        <v>5</v>
      </c>
      <c r="C299" s="44">
        <v>4</v>
      </c>
      <c r="D299" s="44" t="s">
        <v>59</v>
      </c>
      <c r="E299" s="44">
        <v>12</v>
      </c>
      <c r="F299" s="44" t="str">
        <f>IF(Fixtures_Rosters!$C$38="","",Fixtures_Rosters!$C$38)</f>
        <v/>
      </c>
      <c r="G299" s="44" t="b">
        <f>AND(LEN($F299&amp;"")&gt;0,UPPER(INDEX(Fixtures_Rosters!$F$27:$F$40,$E299))="YES")</f>
        <v>0</v>
      </c>
      <c r="H299" s="44" t="b">
        <f>INDEX(Fixtures_Rosters!$L$27:$AA$40,$E299,INDEX($D$2:$D$15,$A299))="Available"</f>
        <v>1</v>
      </c>
      <c r="I299" s="44" t="b">
        <f>AND(UPPER(INDEX($E$2:$E$15,$A299))="HOME",UPPER(INDEX(Fixtures_Rosters!$K$27:$K$40,$E299))="YES")</f>
        <v>0</v>
      </c>
      <c r="J299" s="44" t="b">
        <f>TRUE</f>
        <v>1</v>
      </c>
      <c r="K299" s="44" t="b">
        <f t="shared" si="60"/>
        <v>0</v>
      </c>
      <c r="L299" s="44">
        <f t="shared" si="59"/>
        <v>24</v>
      </c>
      <c r="M299" s="44">
        <f t="shared" si="61"/>
        <v>4</v>
      </c>
      <c r="N299" s="44">
        <f>MOD($E299-$A299-$C299+ROWS(Fixtures_Rosters!$C$27:$C$40)*2,ROWS(Fixtures_Rosters!$C$27:$C$40))</f>
        <v>3</v>
      </c>
      <c r="O299" s="44" t="b">
        <f t="shared" si="62"/>
        <v>1</v>
      </c>
      <c r="P299" s="44">
        <f>IF(AND(INDEX($F$2:$F$15,$A299),$G299,$H299,$I299,$J299,$K299,$O299),$M299*Validation_Lists!$I$3*Validation_Lists!$I$3+$L299*Validation_Lists!$I$3+$N299,Validation_Lists!$I$2)</f>
        <v>999999</v>
      </c>
    </row>
    <row r="300" spans="1:16" x14ac:dyDescent="0.2">
      <c r="A300" s="44">
        <v>5</v>
      </c>
      <c r="B300" s="44">
        <v>5</v>
      </c>
      <c r="C300" s="44">
        <v>4</v>
      </c>
      <c r="D300" s="44" t="s">
        <v>59</v>
      </c>
      <c r="E300" s="44">
        <v>13</v>
      </c>
      <c r="F300" s="44" t="str">
        <f>IF(Fixtures_Rosters!$C$39="","",Fixtures_Rosters!$C$39)</f>
        <v/>
      </c>
      <c r="G300" s="44" t="b">
        <f>AND(LEN($F300&amp;"")&gt;0,UPPER(INDEX(Fixtures_Rosters!$F$27:$F$40,$E300))="YES")</f>
        <v>0</v>
      </c>
      <c r="H300" s="44" t="b">
        <f>INDEX(Fixtures_Rosters!$L$27:$AA$40,$E300,INDEX($D$2:$D$15,$A300))="Available"</f>
        <v>1</v>
      </c>
      <c r="I300" s="44" t="b">
        <f>AND(UPPER(INDEX($E$2:$E$15,$A300))="HOME",UPPER(INDEX(Fixtures_Rosters!$K$27:$K$40,$E300))="YES")</f>
        <v>0</v>
      </c>
      <c r="J300" s="44" t="b">
        <f>TRUE</f>
        <v>1</v>
      </c>
      <c r="K300" s="44" t="b">
        <f t="shared" si="60"/>
        <v>0</v>
      </c>
      <c r="L300" s="44">
        <f t="shared" si="59"/>
        <v>24</v>
      </c>
      <c r="M300" s="44">
        <f t="shared" si="61"/>
        <v>4</v>
      </c>
      <c r="N300" s="44">
        <f>MOD($E300-$A300-$C300+ROWS(Fixtures_Rosters!$C$27:$C$40)*2,ROWS(Fixtures_Rosters!$C$27:$C$40))</f>
        <v>4</v>
      </c>
      <c r="O300" s="44" t="b">
        <f t="shared" si="62"/>
        <v>1</v>
      </c>
      <c r="P300" s="44">
        <f>IF(AND(INDEX($F$2:$F$15,$A300),$G300,$H300,$I300,$J300,$K300,$O300),$M300*Validation_Lists!$I$3*Validation_Lists!$I$3+$L300*Validation_Lists!$I$3+$N300,Validation_Lists!$I$2)</f>
        <v>999999</v>
      </c>
    </row>
    <row r="301" spans="1:16" x14ac:dyDescent="0.2">
      <c r="A301" s="44">
        <v>5</v>
      </c>
      <c r="B301" s="44">
        <v>5</v>
      </c>
      <c r="C301" s="44">
        <v>4</v>
      </c>
      <c r="D301" s="44" t="s">
        <v>59</v>
      </c>
      <c r="E301" s="44">
        <v>14</v>
      </c>
      <c r="F301" s="44" t="str">
        <f>IF(Fixtures_Rosters!$C$40="","",Fixtures_Rosters!$C$40)</f>
        <v/>
      </c>
      <c r="G301" s="44" t="b">
        <f>AND(LEN($F301&amp;"")&gt;0,UPPER(INDEX(Fixtures_Rosters!$F$27:$F$40,$E301))="YES")</f>
        <v>0</v>
      </c>
      <c r="H301" s="44" t="b">
        <f>INDEX(Fixtures_Rosters!$L$27:$AA$40,$E301,INDEX($D$2:$D$15,$A301))="Available"</f>
        <v>1</v>
      </c>
      <c r="I301" s="44" t="b">
        <f>AND(UPPER(INDEX($E$2:$E$15,$A301))="HOME",UPPER(INDEX(Fixtures_Rosters!$K$27:$K$40,$E301))="YES")</f>
        <v>0</v>
      </c>
      <c r="J301" s="44" t="b">
        <f>TRUE</f>
        <v>1</v>
      </c>
      <c r="K301" s="44" t="b">
        <f t="shared" si="60"/>
        <v>0</v>
      </c>
      <c r="L301" s="44">
        <f t="shared" si="59"/>
        <v>24</v>
      </c>
      <c r="M301" s="44">
        <f t="shared" si="61"/>
        <v>4</v>
      </c>
      <c r="N301" s="44">
        <f>MOD($E301-$A301-$C301+ROWS(Fixtures_Rosters!$C$27:$C$40)*2,ROWS(Fixtures_Rosters!$C$27:$C$40))</f>
        <v>5</v>
      </c>
      <c r="O301" s="44" t="b">
        <f t="shared" si="62"/>
        <v>1</v>
      </c>
      <c r="P301" s="44">
        <f>IF(AND(INDEX($F$2:$F$15,$A301),$G301,$H301,$I301,$J301,$K301,$O301),$M301*Validation_Lists!$I$3*Validation_Lists!$I$3+$L301*Validation_Lists!$I$3+$N301,Validation_Lists!$I$2)</f>
        <v>999999</v>
      </c>
    </row>
    <row r="302" spans="1:16" x14ac:dyDescent="0.2">
      <c r="A302" s="44">
        <v>6</v>
      </c>
      <c r="B302" s="44">
        <v>6</v>
      </c>
      <c r="C302" s="44">
        <v>1</v>
      </c>
      <c r="D302" s="44" t="s">
        <v>56</v>
      </c>
      <c r="E302" s="44">
        <v>1</v>
      </c>
      <c r="F302" s="44" t="str">
        <f>IF(Fixtures_Rosters!$C$27="","",Fixtures_Rosters!$C$27)</f>
        <v/>
      </c>
      <c r="G302" s="44" t="b">
        <f>AND(LEN($F302&amp;"")&gt;0,UPPER(INDEX(Fixtures_Rosters!$F$27:$F$40,$E302))="YES")</f>
        <v>0</v>
      </c>
      <c r="H302" s="44" t="b">
        <f>INDEX(Fixtures_Rosters!$L$27:$AA$40,$E302,INDEX($D$2:$D$15,$A302))="Available"</f>
        <v>1</v>
      </c>
      <c r="I302" s="44" t="b">
        <f>AND(NOT(OR(UPPER(INDEX(Fixtures_Rosters!$G$27:$G$40,$E302))="COACH",UPPER(INDEX(Fixtures_Rosters!$G$27:$G$40,$E302))="ASSISTANT COACH")),IF(UPPER(INDEX($E$2:$E$15,$A302))="HOME",OR(UPPER(INDEX(Fixtures_Rosters!$E$27:$E$40,$E302))="ELECTRONIC",UPPER(INDEX(Fixtures_Rosters!$E$27:$E$40,$E302))="BOTH"),IF(UPPER(INDEX($E$2:$E$15,$A302))="AWAY",OR(UPPER(INDEX(Fixtures_Rosters!$E$27:$E$40,$E302))="PAPER",UPPER(INDEX(Fixtures_Rosters!$E$27:$E$40,$E302))="BOTH"),FALSE)))</f>
        <v>0</v>
      </c>
      <c r="J302" s="44" t="b">
        <f>TRUE</f>
        <v>1</v>
      </c>
      <c r="K302" s="44" t="b">
        <f>TRUE</f>
        <v>1</v>
      </c>
      <c r="L302" s="44">
        <f t="shared" ref="L302:L333" si="63">COUNTIF($H$2:$M$6,$F302)</f>
        <v>30</v>
      </c>
      <c r="M302" s="44">
        <f t="shared" ref="M302:M315" si="64">COUNTIF($J$2:$J$6,$F302)</f>
        <v>5</v>
      </c>
      <c r="N302" s="44">
        <f>MOD($E302-$A302-$C302+ROWS(Fixtures_Rosters!$C$27:$C$40)*2,ROWS(Fixtures_Rosters!$C$27:$C$40))</f>
        <v>8</v>
      </c>
      <c r="O302" s="44" t="b">
        <f t="shared" ref="O302:O315" si="65">OR($C$7&lt;&gt;$C$6+1,$F$6=FALSE,$F302&lt;&gt;$J$6)</f>
        <v>1</v>
      </c>
      <c r="P302" s="44">
        <f>IF(AND(INDEX($F$2:$F$15,$A302),$G302,$H302,$I302,$J302,$K302,$O302),$M302*Validation_Lists!$I$3*Validation_Lists!$I$3+$L302*Validation_Lists!$I$3+$N302,Validation_Lists!$I$2)</f>
        <v>999999</v>
      </c>
    </row>
    <row r="303" spans="1:16" x14ac:dyDescent="0.2">
      <c r="A303" s="44">
        <v>6</v>
      </c>
      <c r="B303" s="44">
        <v>6</v>
      </c>
      <c r="C303" s="44">
        <v>1</v>
      </c>
      <c r="D303" s="44" t="s">
        <v>56</v>
      </c>
      <c r="E303" s="44">
        <v>2</v>
      </c>
      <c r="F303" s="44" t="str">
        <f>IF(Fixtures_Rosters!$C$28="","",Fixtures_Rosters!$C$28)</f>
        <v/>
      </c>
      <c r="G303" s="44" t="b">
        <f>AND(LEN($F303&amp;"")&gt;0,UPPER(INDEX(Fixtures_Rosters!$F$27:$F$40,$E303))="YES")</f>
        <v>0</v>
      </c>
      <c r="H303" s="44" t="b">
        <f>INDEX(Fixtures_Rosters!$L$27:$AA$40,$E303,INDEX($D$2:$D$15,$A303))="Available"</f>
        <v>1</v>
      </c>
      <c r="I303" s="44" t="b">
        <f>AND(NOT(OR(UPPER(INDEX(Fixtures_Rosters!$G$27:$G$40,$E303))="COACH",UPPER(INDEX(Fixtures_Rosters!$G$27:$G$40,$E303))="ASSISTANT COACH")),IF(UPPER(INDEX($E$2:$E$15,$A303))="HOME",OR(UPPER(INDEX(Fixtures_Rosters!$E$27:$E$40,$E303))="ELECTRONIC",UPPER(INDEX(Fixtures_Rosters!$E$27:$E$40,$E303))="BOTH"),IF(UPPER(INDEX($E$2:$E$15,$A303))="AWAY",OR(UPPER(INDEX(Fixtures_Rosters!$E$27:$E$40,$E303))="PAPER",UPPER(INDEX(Fixtures_Rosters!$E$27:$E$40,$E303))="BOTH"),FALSE)))</f>
        <v>0</v>
      </c>
      <c r="J303" s="44" t="b">
        <f>TRUE</f>
        <v>1</v>
      </c>
      <c r="K303" s="44" t="b">
        <f>TRUE</f>
        <v>1</v>
      </c>
      <c r="L303" s="44">
        <f t="shared" si="63"/>
        <v>30</v>
      </c>
      <c r="M303" s="44">
        <f t="shared" si="64"/>
        <v>5</v>
      </c>
      <c r="N303" s="44">
        <f>MOD($E303-$A303-$C303+ROWS(Fixtures_Rosters!$C$27:$C$40)*2,ROWS(Fixtures_Rosters!$C$27:$C$40))</f>
        <v>9</v>
      </c>
      <c r="O303" s="44" t="b">
        <f t="shared" si="65"/>
        <v>1</v>
      </c>
      <c r="P303" s="44">
        <f>IF(AND(INDEX($F$2:$F$15,$A303),$G303,$H303,$I303,$J303,$K303,$O303),$M303*Validation_Lists!$I$3*Validation_Lists!$I$3+$L303*Validation_Lists!$I$3+$N303,Validation_Lists!$I$2)</f>
        <v>999999</v>
      </c>
    </row>
    <row r="304" spans="1:16" x14ac:dyDescent="0.2">
      <c r="A304" s="44">
        <v>6</v>
      </c>
      <c r="B304" s="44">
        <v>6</v>
      </c>
      <c r="C304" s="44">
        <v>1</v>
      </c>
      <c r="D304" s="44" t="s">
        <v>56</v>
      </c>
      <c r="E304" s="44">
        <v>3</v>
      </c>
      <c r="F304" s="44" t="str">
        <f>IF(Fixtures_Rosters!$C$29="","",Fixtures_Rosters!$C$29)</f>
        <v/>
      </c>
      <c r="G304" s="44" t="b">
        <f>AND(LEN($F304&amp;"")&gt;0,UPPER(INDEX(Fixtures_Rosters!$F$27:$F$40,$E304))="YES")</f>
        <v>0</v>
      </c>
      <c r="H304" s="44" t="b">
        <f>INDEX(Fixtures_Rosters!$L$27:$AA$40,$E304,INDEX($D$2:$D$15,$A304))="Available"</f>
        <v>1</v>
      </c>
      <c r="I304" s="44" t="b">
        <f>AND(NOT(OR(UPPER(INDEX(Fixtures_Rosters!$G$27:$G$40,$E304))="COACH",UPPER(INDEX(Fixtures_Rosters!$G$27:$G$40,$E304))="ASSISTANT COACH")),IF(UPPER(INDEX($E$2:$E$15,$A304))="HOME",OR(UPPER(INDEX(Fixtures_Rosters!$E$27:$E$40,$E304))="ELECTRONIC",UPPER(INDEX(Fixtures_Rosters!$E$27:$E$40,$E304))="BOTH"),IF(UPPER(INDEX($E$2:$E$15,$A304))="AWAY",OR(UPPER(INDEX(Fixtures_Rosters!$E$27:$E$40,$E304))="PAPER",UPPER(INDEX(Fixtures_Rosters!$E$27:$E$40,$E304))="BOTH"),FALSE)))</f>
        <v>0</v>
      </c>
      <c r="J304" s="44" t="b">
        <f>TRUE</f>
        <v>1</v>
      </c>
      <c r="K304" s="44" t="b">
        <f>TRUE</f>
        <v>1</v>
      </c>
      <c r="L304" s="44">
        <f t="shared" si="63"/>
        <v>30</v>
      </c>
      <c r="M304" s="44">
        <f t="shared" si="64"/>
        <v>5</v>
      </c>
      <c r="N304" s="44">
        <f>MOD($E304-$A304-$C304+ROWS(Fixtures_Rosters!$C$27:$C$40)*2,ROWS(Fixtures_Rosters!$C$27:$C$40))</f>
        <v>10</v>
      </c>
      <c r="O304" s="44" t="b">
        <f t="shared" si="65"/>
        <v>1</v>
      </c>
      <c r="P304" s="44">
        <f>IF(AND(INDEX($F$2:$F$15,$A304),$G304,$H304,$I304,$J304,$K304,$O304),$M304*Validation_Lists!$I$3*Validation_Lists!$I$3+$L304*Validation_Lists!$I$3+$N304,Validation_Lists!$I$2)</f>
        <v>999999</v>
      </c>
    </row>
    <row r="305" spans="1:16" x14ac:dyDescent="0.2">
      <c r="A305" s="44">
        <v>6</v>
      </c>
      <c r="B305" s="44">
        <v>6</v>
      </c>
      <c r="C305" s="44">
        <v>1</v>
      </c>
      <c r="D305" s="44" t="s">
        <v>56</v>
      </c>
      <c r="E305" s="44">
        <v>4</v>
      </c>
      <c r="F305" s="44" t="str">
        <f>IF(Fixtures_Rosters!$C$30="","",Fixtures_Rosters!$C$30)</f>
        <v/>
      </c>
      <c r="G305" s="44" t="b">
        <f>AND(LEN($F305&amp;"")&gt;0,UPPER(INDEX(Fixtures_Rosters!$F$27:$F$40,$E305))="YES")</f>
        <v>0</v>
      </c>
      <c r="H305" s="44" t="b">
        <f>INDEX(Fixtures_Rosters!$L$27:$AA$40,$E305,INDEX($D$2:$D$15,$A305))="Available"</f>
        <v>1</v>
      </c>
      <c r="I305" s="44" t="b">
        <f>AND(NOT(OR(UPPER(INDEX(Fixtures_Rosters!$G$27:$G$40,$E305))="COACH",UPPER(INDEX(Fixtures_Rosters!$G$27:$G$40,$E305))="ASSISTANT COACH")),IF(UPPER(INDEX($E$2:$E$15,$A305))="HOME",OR(UPPER(INDEX(Fixtures_Rosters!$E$27:$E$40,$E305))="ELECTRONIC",UPPER(INDEX(Fixtures_Rosters!$E$27:$E$40,$E305))="BOTH"),IF(UPPER(INDEX($E$2:$E$15,$A305))="AWAY",OR(UPPER(INDEX(Fixtures_Rosters!$E$27:$E$40,$E305))="PAPER",UPPER(INDEX(Fixtures_Rosters!$E$27:$E$40,$E305))="BOTH"),FALSE)))</f>
        <v>0</v>
      </c>
      <c r="J305" s="44" t="b">
        <f>TRUE</f>
        <v>1</v>
      </c>
      <c r="K305" s="44" t="b">
        <f>TRUE</f>
        <v>1</v>
      </c>
      <c r="L305" s="44">
        <f t="shared" si="63"/>
        <v>30</v>
      </c>
      <c r="M305" s="44">
        <f t="shared" si="64"/>
        <v>5</v>
      </c>
      <c r="N305" s="44">
        <f>MOD($E305-$A305-$C305+ROWS(Fixtures_Rosters!$C$27:$C$40)*2,ROWS(Fixtures_Rosters!$C$27:$C$40))</f>
        <v>11</v>
      </c>
      <c r="O305" s="44" t="b">
        <f t="shared" si="65"/>
        <v>1</v>
      </c>
      <c r="P305" s="44">
        <f>IF(AND(INDEX($F$2:$F$15,$A305),$G305,$H305,$I305,$J305,$K305,$O305),$M305*Validation_Lists!$I$3*Validation_Lists!$I$3+$L305*Validation_Lists!$I$3+$N305,Validation_Lists!$I$2)</f>
        <v>999999</v>
      </c>
    </row>
    <row r="306" spans="1:16" x14ac:dyDescent="0.2">
      <c r="A306" s="44">
        <v>6</v>
      </c>
      <c r="B306" s="44">
        <v>6</v>
      </c>
      <c r="C306" s="44">
        <v>1</v>
      </c>
      <c r="D306" s="44" t="s">
        <v>56</v>
      </c>
      <c r="E306" s="44">
        <v>5</v>
      </c>
      <c r="F306" s="44" t="str">
        <f>IF(Fixtures_Rosters!$C$31="","",Fixtures_Rosters!$C$31)</f>
        <v/>
      </c>
      <c r="G306" s="44" t="b">
        <f>AND(LEN($F306&amp;"")&gt;0,UPPER(INDEX(Fixtures_Rosters!$F$27:$F$40,$E306))="YES")</f>
        <v>0</v>
      </c>
      <c r="H306" s="44" t="b">
        <f>INDEX(Fixtures_Rosters!$L$27:$AA$40,$E306,INDEX($D$2:$D$15,$A306))="Available"</f>
        <v>1</v>
      </c>
      <c r="I306" s="44" t="b">
        <f>AND(NOT(OR(UPPER(INDEX(Fixtures_Rosters!$G$27:$G$40,$E306))="COACH",UPPER(INDEX(Fixtures_Rosters!$G$27:$G$40,$E306))="ASSISTANT COACH")),IF(UPPER(INDEX($E$2:$E$15,$A306))="HOME",OR(UPPER(INDEX(Fixtures_Rosters!$E$27:$E$40,$E306))="ELECTRONIC",UPPER(INDEX(Fixtures_Rosters!$E$27:$E$40,$E306))="BOTH"),IF(UPPER(INDEX($E$2:$E$15,$A306))="AWAY",OR(UPPER(INDEX(Fixtures_Rosters!$E$27:$E$40,$E306))="PAPER",UPPER(INDEX(Fixtures_Rosters!$E$27:$E$40,$E306))="BOTH"),FALSE)))</f>
        <v>0</v>
      </c>
      <c r="J306" s="44" t="b">
        <f>TRUE</f>
        <v>1</v>
      </c>
      <c r="K306" s="44" t="b">
        <f>TRUE</f>
        <v>1</v>
      </c>
      <c r="L306" s="44">
        <f t="shared" si="63"/>
        <v>30</v>
      </c>
      <c r="M306" s="44">
        <f t="shared" si="64"/>
        <v>5</v>
      </c>
      <c r="N306" s="44">
        <f>MOD($E306-$A306-$C306+ROWS(Fixtures_Rosters!$C$27:$C$40)*2,ROWS(Fixtures_Rosters!$C$27:$C$40))</f>
        <v>12</v>
      </c>
      <c r="O306" s="44" t="b">
        <f t="shared" si="65"/>
        <v>1</v>
      </c>
      <c r="P306" s="44">
        <f>IF(AND(INDEX($F$2:$F$15,$A306),$G306,$H306,$I306,$J306,$K306,$O306),$M306*Validation_Lists!$I$3*Validation_Lists!$I$3+$L306*Validation_Lists!$I$3+$N306,Validation_Lists!$I$2)</f>
        <v>999999</v>
      </c>
    </row>
    <row r="307" spans="1:16" x14ac:dyDescent="0.2">
      <c r="A307" s="44">
        <v>6</v>
      </c>
      <c r="B307" s="44">
        <v>6</v>
      </c>
      <c r="C307" s="44">
        <v>1</v>
      </c>
      <c r="D307" s="44" t="s">
        <v>56</v>
      </c>
      <c r="E307" s="44">
        <v>6</v>
      </c>
      <c r="F307" s="44" t="str">
        <f>IF(Fixtures_Rosters!$C$32="","",Fixtures_Rosters!$C$32)</f>
        <v/>
      </c>
      <c r="G307" s="44" t="b">
        <f>AND(LEN($F307&amp;"")&gt;0,UPPER(INDEX(Fixtures_Rosters!$F$27:$F$40,$E307))="YES")</f>
        <v>0</v>
      </c>
      <c r="H307" s="44" t="b">
        <f>INDEX(Fixtures_Rosters!$L$27:$AA$40,$E307,INDEX($D$2:$D$15,$A307))="Available"</f>
        <v>1</v>
      </c>
      <c r="I307" s="44" t="b">
        <f>AND(NOT(OR(UPPER(INDEX(Fixtures_Rosters!$G$27:$G$40,$E307))="COACH",UPPER(INDEX(Fixtures_Rosters!$G$27:$G$40,$E307))="ASSISTANT COACH")),IF(UPPER(INDEX($E$2:$E$15,$A307))="HOME",OR(UPPER(INDEX(Fixtures_Rosters!$E$27:$E$40,$E307))="ELECTRONIC",UPPER(INDEX(Fixtures_Rosters!$E$27:$E$40,$E307))="BOTH"),IF(UPPER(INDEX($E$2:$E$15,$A307))="AWAY",OR(UPPER(INDEX(Fixtures_Rosters!$E$27:$E$40,$E307))="PAPER",UPPER(INDEX(Fixtures_Rosters!$E$27:$E$40,$E307))="BOTH"),FALSE)))</f>
        <v>0</v>
      </c>
      <c r="J307" s="44" t="b">
        <f>TRUE</f>
        <v>1</v>
      </c>
      <c r="K307" s="44" t="b">
        <f>TRUE</f>
        <v>1</v>
      </c>
      <c r="L307" s="44">
        <f t="shared" si="63"/>
        <v>30</v>
      </c>
      <c r="M307" s="44">
        <f t="shared" si="64"/>
        <v>5</v>
      </c>
      <c r="N307" s="44">
        <f>MOD($E307-$A307-$C307+ROWS(Fixtures_Rosters!$C$27:$C$40)*2,ROWS(Fixtures_Rosters!$C$27:$C$40))</f>
        <v>13</v>
      </c>
      <c r="O307" s="44" t="b">
        <f t="shared" si="65"/>
        <v>1</v>
      </c>
      <c r="P307" s="44">
        <f>IF(AND(INDEX($F$2:$F$15,$A307),$G307,$H307,$I307,$J307,$K307,$O307),$M307*Validation_Lists!$I$3*Validation_Lists!$I$3+$L307*Validation_Lists!$I$3+$N307,Validation_Lists!$I$2)</f>
        <v>999999</v>
      </c>
    </row>
    <row r="308" spans="1:16" x14ac:dyDescent="0.2">
      <c r="A308" s="44">
        <v>6</v>
      </c>
      <c r="B308" s="44">
        <v>6</v>
      </c>
      <c r="C308" s="44">
        <v>1</v>
      </c>
      <c r="D308" s="44" t="s">
        <v>56</v>
      </c>
      <c r="E308" s="44">
        <v>7</v>
      </c>
      <c r="F308" s="44" t="str">
        <f>IF(Fixtures_Rosters!$C$33="","",Fixtures_Rosters!$C$33)</f>
        <v/>
      </c>
      <c r="G308" s="44" t="b">
        <f>AND(LEN($F308&amp;"")&gt;0,UPPER(INDEX(Fixtures_Rosters!$F$27:$F$40,$E308))="YES")</f>
        <v>0</v>
      </c>
      <c r="H308" s="44" t="b">
        <f>INDEX(Fixtures_Rosters!$L$27:$AA$40,$E308,INDEX($D$2:$D$15,$A308))="Available"</f>
        <v>1</v>
      </c>
      <c r="I308" s="44" t="b">
        <f>AND(NOT(OR(UPPER(INDEX(Fixtures_Rosters!$G$27:$G$40,$E308))="COACH",UPPER(INDEX(Fixtures_Rosters!$G$27:$G$40,$E308))="ASSISTANT COACH")),IF(UPPER(INDEX($E$2:$E$15,$A308))="HOME",OR(UPPER(INDEX(Fixtures_Rosters!$E$27:$E$40,$E308))="ELECTRONIC",UPPER(INDEX(Fixtures_Rosters!$E$27:$E$40,$E308))="BOTH"),IF(UPPER(INDEX($E$2:$E$15,$A308))="AWAY",OR(UPPER(INDEX(Fixtures_Rosters!$E$27:$E$40,$E308))="PAPER",UPPER(INDEX(Fixtures_Rosters!$E$27:$E$40,$E308))="BOTH"),FALSE)))</f>
        <v>0</v>
      </c>
      <c r="J308" s="44" t="b">
        <f>TRUE</f>
        <v>1</v>
      </c>
      <c r="K308" s="44" t="b">
        <f>TRUE</f>
        <v>1</v>
      </c>
      <c r="L308" s="44">
        <f t="shared" si="63"/>
        <v>30</v>
      </c>
      <c r="M308" s="44">
        <f t="shared" si="64"/>
        <v>5</v>
      </c>
      <c r="N308" s="44">
        <f>MOD($E308-$A308-$C308+ROWS(Fixtures_Rosters!$C$27:$C$40)*2,ROWS(Fixtures_Rosters!$C$27:$C$40))</f>
        <v>0</v>
      </c>
      <c r="O308" s="44" t="b">
        <f t="shared" si="65"/>
        <v>1</v>
      </c>
      <c r="P308" s="44">
        <f>IF(AND(INDEX($F$2:$F$15,$A308),$G308,$H308,$I308,$J308,$K308,$O308),$M308*Validation_Lists!$I$3*Validation_Lists!$I$3+$L308*Validation_Lists!$I$3+$N308,Validation_Lists!$I$2)</f>
        <v>999999</v>
      </c>
    </row>
    <row r="309" spans="1:16" x14ac:dyDescent="0.2">
      <c r="A309" s="44">
        <v>6</v>
      </c>
      <c r="B309" s="44">
        <v>6</v>
      </c>
      <c r="C309" s="44">
        <v>1</v>
      </c>
      <c r="D309" s="44" t="s">
        <v>56</v>
      </c>
      <c r="E309" s="44">
        <v>8</v>
      </c>
      <c r="F309" s="44" t="str">
        <f>IF(Fixtures_Rosters!$C$34="","",Fixtures_Rosters!$C$34)</f>
        <v/>
      </c>
      <c r="G309" s="44" t="b">
        <f>AND(LEN($F309&amp;"")&gt;0,UPPER(INDEX(Fixtures_Rosters!$F$27:$F$40,$E309))="YES")</f>
        <v>0</v>
      </c>
      <c r="H309" s="44" t="b">
        <f>INDEX(Fixtures_Rosters!$L$27:$AA$40,$E309,INDEX($D$2:$D$15,$A309))="Available"</f>
        <v>1</v>
      </c>
      <c r="I309" s="44" t="b">
        <f>AND(NOT(OR(UPPER(INDEX(Fixtures_Rosters!$G$27:$G$40,$E309))="COACH",UPPER(INDEX(Fixtures_Rosters!$G$27:$G$40,$E309))="ASSISTANT COACH")),IF(UPPER(INDEX($E$2:$E$15,$A309))="HOME",OR(UPPER(INDEX(Fixtures_Rosters!$E$27:$E$40,$E309))="ELECTRONIC",UPPER(INDEX(Fixtures_Rosters!$E$27:$E$40,$E309))="BOTH"),IF(UPPER(INDEX($E$2:$E$15,$A309))="AWAY",OR(UPPER(INDEX(Fixtures_Rosters!$E$27:$E$40,$E309))="PAPER",UPPER(INDEX(Fixtures_Rosters!$E$27:$E$40,$E309))="BOTH"),FALSE)))</f>
        <v>0</v>
      </c>
      <c r="J309" s="44" t="b">
        <f>TRUE</f>
        <v>1</v>
      </c>
      <c r="K309" s="44" t="b">
        <f>TRUE</f>
        <v>1</v>
      </c>
      <c r="L309" s="44">
        <f t="shared" si="63"/>
        <v>30</v>
      </c>
      <c r="M309" s="44">
        <f t="shared" si="64"/>
        <v>5</v>
      </c>
      <c r="N309" s="44">
        <f>MOD($E309-$A309-$C309+ROWS(Fixtures_Rosters!$C$27:$C$40)*2,ROWS(Fixtures_Rosters!$C$27:$C$40))</f>
        <v>1</v>
      </c>
      <c r="O309" s="44" t="b">
        <f t="shared" si="65"/>
        <v>1</v>
      </c>
      <c r="P309" s="44">
        <f>IF(AND(INDEX($F$2:$F$15,$A309),$G309,$H309,$I309,$J309,$K309,$O309),$M309*Validation_Lists!$I$3*Validation_Lists!$I$3+$L309*Validation_Lists!$I$3+$N309,Validation_Lists!$I$2)</f>
        <v>999999</v>
      </c>
    </row>
    <row r="310" spans="1:16" x14ac:dyDescent="0.2">
      <c r="A310" s="44">
        <v>6</v>
      </c>
      <c r="B310" s="44">
        <v>6</v>
      </c>
      <c r="C310" s="44">
        <v>1</v>
      </c>
      <c r="D310" s="44" t="s">
        <v>56</v>
      </c>
      <c r="E310" s="44">
        <v>9</v>
      </c>
      <c r="F310" s="44" t="str">
        <f>IF(Fixtures_Rosters!$C$35="","",Fixtures_Rosters!$C$35)</f>
        <v/>
      </c>
      <c r="G310" s="44" t="b">
        <f>AND(LEN($F310&amp;"")&gt;0,UPPER(INDEX(Fixtures_Rosters!$F$27:$F$40,$E310))="YES")</f>
        <v>0</v>
      </c>
      <c r="H310" s="44" t="b">
        <f>INDEX(Fixtures_Rosters!$L$27:$AA$40,$E310,INDEX($D$2:$D$15,$A310))="Available"</f>
        <v>1</v>
      </c>
      <c r="I310" s="44" t="b">
        <f>AND(NOT(OR(UPPER(INDEX(Fixtures_Rosters!$G$27:$G$40,$E310))="COACH",UPPER(INDEX(Fixtures_Rosters!$G$27:$G$40,$E310))="ASSISTANT COACH")),IF(UPPER(INDEX($E$2:$E$15,$A310))="HOME",OR(UPPER(INDEX(Fixtures_Rosters!$E$27:$E$40,$E310))="ELECTRONIC",UPPER(INDEX(Fixtures_Rosters!$E$27:$E$40,$E310))="BOTH"),IF(UPPER(INDEX($E$2:$E$15,$A310))="AWAY",OR(UPPER(INDEX(Fixtures_Rosters!$E$27:$E$40,$E310))="PAPER",UPPER(INDEX(Fixtures_Rosters!$E$27:$E$40,$E310))="BOTH"),FALSE)))</f>
        <v>0</v>
      </c>
      <c r="J310" s="44" t="b">
        <f>TRUE</f>
        <v>1</v>
      </c>
      <c r="K310" s="44" t="b">
        <f>TRUE</f>
        <v>1</v>
      </c>
      <c r="L310" s="44">
        <f t="shared" si="63"/>
        <v>30</v>
      </c>
      <c r="M310" s="44">
        <f t="shared" si="64"/>
        <v>5</v>
      </c>
      <c r="N310" s="44">
        <f>MOD($E310-$A310-$C310+ROWS(Fixtures_Rosters!$C$27:$C$40)*2,ROWS(Fixtures_Rosters!$C$27:$C$40))</f>
        <v>2</v>
      </c>
      <c r="O310" s="44" t="b">
        <f t="shared" si="65"/>
        <v>1</v>
      </c>
      <c r="P310" s="44">
        <f>IF(AND(INDEX($F$2:$F$15,$A310),$G310,$H310,$I310,$J310,$K310,$O310),$M310*Validation_Lists!$I$3*Validation_Lists!$I$3+$L310*Validation_Lists!$I$3+$N310,Validation_Lists!$I$2)</f>
        <v>999999</v>
      </c>
    </row>
    <row r="311" spans="1:16" x14ac:dyDescent="0.2">
      <c r="A311" s="44">
        <v>6</v>
      </c>
      <c r="B311" s="44">
        <v>6</v>
      </c>
      <c r="C311" s="44">
        <v>1</v>
      </c>
      <c r="D311" s="44" t="s">
        <v>56</v>
      </c>
      <c r="E311" s="44">
        <v>10</v>
      </c>
      <c r="F311" s="44" t="str">
        <f>IF(Fixtures_Rosters!$C$36="","",Fixtures_Rosters!$C$36)</f>
        <v/>
      </c>
      <c r="G311" s="44" t="b">
        <f>AND(LEN($F311&amp;"")&gt;0,UPPER(INDEX(Fixtures_Rosters!$F$27:$F$40,$E311))="YES")</f>
        <v>0</v>
      </c>
      <c r="H311" s="44" t="b">
        <f>INDEX(Fixtures_Rosters!$L$27:$AA$40,$E311,INDEX($D$2:$D$15,$A311))="Available"</f>
        <v>1</v>
      </c>
      <c r="I311" s="44" t="b">
        <f>AND(NOT(OR(UPPER(INDEX(Fixtures_Rosters!$G$27:$G$40,$E311))="COACH",UPPER(INDEX(Fixtures_Rosters!$G$27:$G$40,$E311))="ASSISTANT COACH")),IF(UPPER(INDEX($E$2:$E$15,$A311))="HOME",OR(UPPER(INDEX(Fixtures_Rosters!$E$27:$E$40,$E311))="ELECTRONIC",UPPER(INDEX(Fixtures_Rosters!$E$27:$E$40,$E311))="BOTH"),IF(UPPER(INDEX($E$2:$E$15,$A311))="AWAY",OR(UPPER(INDEX(Fixtures_Rosters!$E$27:$E$40,$E311))="PAPER",UPPER(INDEX(Fixtures_Rosters!$E$27:$E$40,$E311))="BOTH"),FALSE)))</f>
        <v>0</v>
      </c>
      <c r="J311" s="44" t="b">
        <f>TRUE</f>
        <v>1</v>
      </c>
      <c r="K311" s="44" t="b">
        <f>TRUE</f>
        <v>1</v>
      </c>
      <c r="L311" s="44">
        <f t="shared" si="63"/>
        <v>30</v>
      </c>
      <c r="M311" s="44">
        <f t="shared" si="64"/>
        <v>5</v>
      </c>
      <c r="N311" s="44">
        <f>MOD($E311-$A311-$C311+ROWS(Fixtures_Rosters!$C$27:$C$40)*2,ROWS(Fixtures_Rosters!$C$27:$C$40))</f>
        <v>3</v>
      </c>
      <c r="O311" s="44" t="b">
        <f t="shared" si="65"/>
        <v>1</v>
      </c>
      <c r="P311" s="44">
        <f>IF(AND(INDEX($F$2:$F$15,$A311),$G311,$H311,$I311,$J311,$K311,$O311),$M311*Validation_Lists!$I$3*Validation_Lists!$I$3+$L311*Validation_Lists!$I$3+$N311,Validation_Lists!$I$2)</f>
        <v>999999</v>
      </c>
    </row>
    <row r="312" spans="1:16" x14ac:dyDescent="0.2">
      <c r="A312" s="44">
        <v>6</v>
      </c>
      <c r="B312" s="44">
        <v>6</v>
      </c>
      <c r="C312" s="44">
        <v>1</v>
      </c>
      <c r="D312" s="44" t="s">
        <v>56</v>
      </c>
      <c r="E312" s="44">
        <v>11</v>
      </c>
      <c r="F312" s="44" t="str">
        <f>IF(Fixtures_Rosters!$C$37="","",Fixtures_Rosters!$C$37)</f>
        <v/>
      </c>
      <c r="G312" s="44" t="b">
        <f>AND(LEN($F312&amp;"")&gt;0,UPPER(INDEX(Fixtures_Rosters!$F$27:$F$40,$E312))="YES")</f>
        <v>0</v>
      </c>
      <c r="H312" s="44" t="b">
        <f>INDEX(Fixtures_Rosters!$L$27:$AA$40,$E312,INDEX($D$2:$D$15,$A312))="Available"</f>
        <v>1</v>
      </c>
      <c r="I312" s="44" t="b">
        <f>AND(NOT(OR(UPPER(INDEX(Fixtures_Rosters!$G$27:$G$40,$E312))="COACH",UPPER(INDEX(Fixtures_Rosters!$G$27:$G$40,$E312))="ASSISTANT COACH")),IF(UPPER(INDEX($E$2:$E$15,$A312))="HOME",OR(UPPER(INDEX(Fixtures_Rosters!$E$27:$E$40,$E312))="ELECTRONIC",UPPER(INDEX(Fixtures_Rosters!$E$27:$E$40,$E312))="BOTH"),IF(UPPER(INDEX($E$2:$E$15,$A312))="AWAY",OR(UPPER(INDEX(Fixtures_Rosters!$E$27:$E$40,$E312))="PAPER",UPPER(INDEX(Fixtures_Rosters!$E$27:$E$40,$E312))="BOTH"),FALSE)))</f>
        <v>0</v>
      </c>
      <c r="J312" s="44" t="b">
        <f>TRUE</f>
        <v>1</v>
      </c>
      <c r="K312" s="44" t="b">
        <f>TRUE</f>
        <v>1</v>
      </c>
      <c r="L312" s="44">
        <f t="shared" si="63"/>
        <v>30</v>
      </c>
      <c r="M312" s="44">
        <f t="shared" si="64"/>
        <v>5</v>
      </c>
      <c r="N312" s="44">
        <f>MOD($E312-$A312-$C312+ROWS(Fixtures_Rosters!$C$27:$C$40)*2,ROWS(Fixtures_Rosters!$C$27:$C$40))</f>
        <v>4</v>
      </c>
      <c r="O312" s="44" t="b">
        <f t="shared" si="65"/>
        <v>1</v>
      </c>
      <c r="P312" s="44">
        <f>IF(AND(INDEX($F$2:$F$15,$A312),$G312,$H312,$I312,$J312,$K312,$O312),$M312*Validation_Lists!$I$3*Validation_Lists!$I$3+$L312*Validation_Lists!$I$3+$N312,Validation_Lists!$I$2)</f>
        <v>999999</v>
      </c>
    </row>
    <row r="313" spans="1:16" x14ac:dyDescent="0.2">
      <c r="A313" s="44">
        <v>6</v>
      </c>
      <c r="B313" s="44">
        <v>6</v>
      </c>
      <c r="C313" s="44">
        <v>1</v>
      </c>
      <c r="D313" s="44" t="s">
        <v>56</v>
      </c>
      <c r="E313" s="44">
        <v>12</v>
      </c>
      <c r="F313" s="44" t="str">
        <f>IF(Fixtures_Rosters!$C$38="","",Fixtures_Rosters!$C$38)</f>
        <v/>
      </c>
      <c r="G313" s="44" t="b">
        <f>AND(LEN($F313&amp;"")&gt;0,UPPER(INDEX(Fixtures_Rosters!$F$27:$F$40,$E313))="YES")</f>
        <v>0</v>
      </c>
      <c r="H313" s="44" t="b">
        <f>INDEX(Fixtures_Rosters!$L$27:$AA$40,$E313,INDEX($D$2:$D$15,$A313))="Available"</f>
        <v>1</v>
      </c>
      <c r="I313" s="44" t="b">
        <f>AND(NOT(OR(UPPER(INDEX(Fixtures_Rosters!$G$27:$G$40,$E313))="COACH",UPPER(INDEX(Fixtures_Rosters!$G$27:$G$40,$E313))="ASSISTANT COACH")),IF(UPPER(INDEX($E$2:$E$15,$A313))="HOME",OR(UPPER(INDEX(Fixtures_Rosters!$E$27:$E$40,$E313))="ELECTRONIC",UPPER(INDEX(Fixtures_Rosters!$E$27:$E$40,$E313))="BOTH"),IF(UPPER(INDEX($E$2:$E$15,$A313))="AWAY",OR(UPPER(INDEX(Fixtures_Rosters!$E$27:$E$40,$E313))="PAPER",UPPER(INDEX(Fixtures_Rosters!$E$27:$E$40,$E313))="BOTH"),FALSE)))</f>
        <v>0</v>
      </c>
      <c r="J313" s="44" t="b">
        <f>TRUE</f>
        <v>1</v>
      </c>
      <c r="K313" s="44" t="b">
        <f>TRUE</f>
        <v>1</v>
      </c>
      <c r="L313" s="44">
        <f t="shared" si="63"/>
        <v>30</v>
      </c>
      <c r="M313" s="44">
        <f t="shared" si="64"/>
        <v>5</v>
      </c>
      <c r="N313" s="44">
        <f>MOD($E313-$A313-$C313+ROWS(Fixtures_Rosters!$C$27:$C$40)*2,ROWS(Fixtures_Rosters!$C$27:$C$40))</f>
        <v>5</v>
      </c>
      <c r="O313" s="44" t="b">
        <f t="shared" si="65"/>
        <v>1</v>
      </c>
      <c r="P313" s="44">
        <f>IF(AND(INDEX($F$2:$F$15,$A313),$G313,$H313,$I313,$J313,$K313,$O313),$M313*Validation_Lists!$I$3*Validation_Lists!$I$3+$L313*Validation_Lists!$I$3+$N313,Validation_Lists!$I$2)</f>
        <v>999999</v>
      </c>
    </row>
    <row r="314" spans="1:16" x14ac:dyDescent="0.2">
      <c r="A314" s="44">
        <v>6</v>
      </c>
      <c r="B314" s="44">
        <v>6</v>
      </c>
      <c r="C314" s="44">
        <v>1</v>
      </c>
      <c r="D314" s="44" t="s">
        <v>56</v>
      </c>
      <c r="E314" s="44">
        <v>13</v>
      </c>
      <c r="F314" s="44" t="str">
        <f>IF(Fixtures_Rosters!$C$39="","",Fixtures_Rosters!$C$39)</f>
        <v/>
      </c>
      <c r="G314" s="44" t="b">
        <f>AND(LEN($F314&amp;"")&gt;0,UPPER(INDEX(Fixtures_Rosters!$F$27:$F$40,$E314))="YES")</f>
        <v>0</v>
      </c>
      <c r="H314" s="44" t="b">
        <f>INDEX(Fixtures_Rosters!$L$27:$AA$40,$E314,INDEX($D$2:$D$15,$A314))="Available"</f>
        <v>1</v>
      </c>
      <c r="I314" s="44" t="b">
        <f>AND(NOT(OR(UPPER(INDEX(Fixtures_Rosters!$G$27:$G$40,$E314))="COACH",UPPER(INDEX(Fixtures_Rosters!$G$27:$G$40,$E314))="ASSISTANT COACH")),IF(UPPER(INDEX($E$2:$E$15,$A314))="HOME",OR(UPPER(INDEX(Fixtures_Rosters!$E$27:$E$40,$E314))="ELECTRONIC",UPPER(INDEX(Fixtures_Rosters!$E$27:$E$40,$E314))="BOTH"),IF(UPPER(INDEX($E$2:$E$15,$A314))="AWAY",OR(UPPER(INDEX(Fixtures_Rosters!$E$27:$E$40,$E314))="PAPER",UPPER(INDEX(Fixtures_Rosters!$E$27:$E$40,$E314))="BOTH"),FALSE)))</f>
        <v>0</v>
      </c>
      <c r="J314" s="44" t="b">
        <f>TRUE</f>
        <v>1</v>
      </c>
      <c r="K314" s="44" t="b">
        <f>TRUE</f>
        <v>1</v>
      </c>
      <c r="L314" s="44">
        <f t="shared" si="63"/>
        <v>30</v>
      </c>
      <c r="M314" s="44">
        <f t="shared" si="64"/>
        <v>5</v>
      </c>
      <c r="N314" s="44">
        <f>MOD($E314-$A314-$C314+ROWS(Fixtures_Rosters!$C$27:$C$40)*2,ROWS(Fixtures_Rosters!$C$27:$C$40))</f>
        <v>6</v>
      </c>
      <c r="O314" s="44" t="b">
        <f t="shared" si="65"/>
        <v>1</v>
      </c>
      <c r="P314" s="44">
        <f>IF(AND(INDEX($F$2:$F$15,$A314),$G314,$H314,$I314,$J314,$K314,$O314),$M314*Validation_Lists!$I$3*Validation_Lists!$I$3+$L314*Validation_Lists!$I$3+$N314,Validation_Lists!$I$2)</f>
        <v>999999</v>
      </c>
    </row>
    <row r="315" spans="1:16" x14ac:dyDescent="0.2">
      <c r="A315" s="44">
        <v>6</v>
      </c>
      <c r="B315" s="44">
        <v>6</v>
      </c>
      <c r="C315" s="44">
        <v>1</v>
      </c>
      <c r="D315" s="44" t="s">
        <v>56</v>
      </c>
      <c r="E315" s="44">
        <v>14</v>
      </c>
      <c r="F315" s="44" t="str">
        <f>IF(Fixtures_Rosters!$C$40="","",Fixtures_Rosters!$C$40)</f>
        <v/>
      </c>
      <c r="G315" s="44" t="b">
        <f>AND(LEN($F315&amp;"")&gt;0,UPPER(INDEX(Fixtures_Rosters!$F$27:$F$40,$E315))="YES")</f>
        <v>0</v>
      </c>
      <c r="H315" s="44" t="b">
        <f>INDEX(Fixtures_Rosters!$L$27:$AA$40,$E315,INDEX($D$2:$D$15,$A315))="Available"</f>
        <v>1</v>
      </c>
      <c r="I315" s="44" t="b">
        <f>AND(NOT(OR(UPPER(INDEX(Fixtures_Rosters!$G$27:$G$40,$E315))="COACH",UPPER(INDEX(Fixtures_Rosters!$G$27:$G$40,$E315))="ASSISTANT COACH")),IF(UPPER(INDEX($E$2:$E$15,$A315))="HOME",OR(UPPER(INDEX(Fixtures_Rosters!$E$27:$E$40,$E315))="ELECTRONIC",UPPER(INDEX(Fixtures_Rosters!$E$27:$E$40,$E315))="BOTH"),IF(UPPER(INDEX($E$2:$E$15,$A315))="AWAY",OR(UPPER(INDEX(Fixtures_Rosters!$E$27:$E$40,$E315))="PAPER",UPPER(INDEX(Fixtures_Rosters!$E$27:$E$40,$E315))="BOTH"),FALSE)))</f>
        <v>0</v>
      </c>
      <c r="J315" s="44" t="b">
        <f>TRUE</f>
        <v>1</v>
      </c>
      <c r="K315" s="44" t="b">
        <f>TRUE</f>
        <v>1</v>
      </c>
      <c r="L315" s="44">
        <f t="shared" si="63"/>
        <v>30</v>
      </c>
      <c r="M315" s="44">
        <f t="shared" si="64"/>
        <v>5</v>
      </c>
      <c r="N315" s="44">
        <f>MOD($E315-$A315-$C315+ROWS(Fixtures_Rosters!$C$27:$C$40)*2,ROWS(Fixtures_Rosters!$C$27:$C$40))</f>
        <v>7</v>
      </c>
      <c r="O315" s="44" t="b">
        <f t="shared" si="65"/>
        <v>1</v>
      </c>
      <c r="P315" s="44">
        <f>IF(AND(INDEX($F$2:$F$15,$A315),$G315,$H315,$I315,$J315,$K315,$O315),$M315*Validation_Lists!$I$3*Validation_Lists!$I$3+$L315*Validation_Lists!$I$3+$N315,Validation_Lists!$I$2)</f>
        <v>999999</v>
      </c>
    </row>
    <row r="316" spans="1:16" x14ac:dyDescent="0.2">
      <c r="A316" s="44">
        <v>6</v>
      </c>
      <c r="B316" s="44">
        <v>6</v>
      </c>
      <c r="C316" s="44">
        <v>2</v>
      </c>
      <c r="D316" s="44" t="s">
        <v>57</v>
      </c>
      <c r="E316" s="44">
        <v>1</v>
      </c>
      <c r="F316" s="44" t="str">
        <f>IF(Fixtures_Rosters!$C$27="","",Fixtures_Rosters!$C$27)</f>
        <v/>
      </c>
      <c r="G316" s="44" t="b">
        <f>AND(LEN($F316&amp;"")&gt;0,UPPER(INDEX(Fixtures_Rosters!$F$27:$F$40,$E316))="YES")</f>
        <v>0</v>
      </c>
      <c r="H316" s="44" t="b">
        <f>INDEX(Fixtures_Rosters!$L$27:$AA$40,$E316,INDEX($D$2:$D$15,$A316))="Available"</f>
        <v>1</v>
      </c>
      <c r="I316" s="44" t="b">
        <f>UPPER(INDEX(Fixtures_Rosters!$I$27:$I$40,$E316))="YES"</f>
        <v>1</v>
      </c>
      <c r="J316" s="44" t="b">
        <f>TRUE</f>
        <v>1</v>
      </c>
      <c r="K316" s="44" t="b">
        <f t="shared" ref="K316:K329" si="66">COUNTIF($J$7:$J$7,$F316)=0</f>
        <v>0</v>
      </c>
      <c r="L316" s="44">
        <f t="shared" si="63"/>
        <v>30</v>
      </c>
      <c r="M316" s="44">
        <f t="shared" ref="M316:M329" si="67">COUNTIF($K$2:$K$6,$F316)</f>
        <v>5</v>
      </c>
      <c r="N316" s="44">
        <f>MOD($E316-$A316-$C316+ROWS(Fixtures_Rosters!$C$27:$C$40)*2,ROWS(Fixtures_Rosters!$C$27:$C$40))</f>
        <v>7</v>
      </c>
      <c r="O316" s="44" t="b">
        <f t="shared" ref="O316:O329" si="68">OR($C$7&lt;&gt;$C$6+1,$F$6=FALSE,$F316&lt;&gt;$K$6)</f>
        <v>1</v>
      </c>
      <c r="P316" s="44">
        <f>IF(AND(INDEX($F$2:$F$15,$A316),$G316,$H316,$I316,$J316,$K316,$O316),$M316*Validation_Lists!$I$3*Validation_Lists!$I$3+$L316*Validation_Lists!$I$3+$N316,Validation_Lists!$I$2)</f>
        <v>999999</v>
      </c>
    </row>
    <row r="317" spans="1:16" x14ac:dyDescent="0.2">
      <c r="A317" s="44">
        <v>6</v>
      </c>
      <c r="B317" s="44">
        <v>6</v>
      </c>
      <c r="C317" s="44">
        <v>2</v>
      </c>
      <c r="D317" s="44" t="s">
        <v>57</v>
      </c>
      <c r="E317" s="44">
        <v>2</v>
      </c>
      <c r="F317" s="44" t="str">
        <f>IF(Fixtures_Rosters!$C$28="","",Fixtures_Rosters!$C$28)</f>
        <v/>
      </c>
      <c r="G317" s="44" t="b">
        <f>AND(LEN($F317&amp;"")&gt;0,UPPER(INDEX(Fixtures_Rosters!$F$27:$F$40,$E317))="YES")</f>
        <v>0</v>
      </c>
      <c r="H317" s="44" t="b">
        <f>INDEX(Fixtures_Rosters!$L$27:$AA$40,$E317,INDEX($D$2:$D$15,$A317))="Available"</f>
        <v>1</v>
      </c>
      <c r="I317" s="44" t="b">
        <f>UPPER(INDEX(Fixtures_Rosters!$I$27:$I$40,$E317))="YES"</f>
        <v>1</v>
      </c>
      <c r="J317" s="44" t="b">
        <f>TRUE</f>
        <v>1</v>
      </c>
      <c r="K317" s="44" t="b">
        <f t="shared" si="66"/>
        <v>0</v>
      </c>
      <c r="L317" s="44">
        <f t="shared" si="63"/>
        <v>30</v>
      </c>
      <c r="M317" s="44">
        <f t="shared" si="67"/>
        <v>5</v>
      </c>
      <c r="N317" s="44">
        <f>MOD($E317-$A317-$C317+ROWS(Fixtures_Rosters!$C$27:$C$40)*2,ROWS(Fixtures_Rosters!$C$27:$C$40))</f>
        <v>8</v>
      </c>
      <c r="O317" s="44" t="b">
        <f t="shared" si="68"/>
        <v>1</v>
      </c>
      <c r="P317" s="44">
        <f>IF(AND(INDEX($F$2:$F$15,$A317),$G317,$H317,$I317,$J317,$K317,$O317),$M317*Validation_Lists!$I$3*Validation_Lists!$I$3+$L317*Validation_Lists!$I$3+$N317,Validation_Lists!$I$2)</f>
        <v>999999</v>
      </c>
    </row>
    <row r="318" spans="1:16" x14ac:dyDescent="0.2">
      <c r="A318" s="44">
        <v>6</v>
      </c>
      <c r="B318" s="44">
        <v>6</v>
      </c>
      <c r="C318" s="44">
        <v>2</v>
      </c>
      <c r="D318" s="44" t="s">
        <v>57</v>
      </c>
      <c r="E318" s="44">
        <v>3</v>
      </c>
      <c r="F318" s="44" t="str">
        <f>IF(Fixtures_Rosters!$C$29="","",Fixtures_Rosters!$C$29)</f>
        <v/>
      </c>
      <c r="G318" s="44" t="b">
        <f>AND(LEN($F318&amp;"")&gt;0,UPPER(INDEX(Fixtures_Rosters!$F$27:$F$40,$E318))="YES")</f>
        <v>0</v>
      </c>
      <c r="H318" s="44" t="b">
        <f>INDEX(Fixtures_Rosters!$L$27:$AA$40,$E318,INDEX($D$2:$D$15,$A318))="Available"</f>
        <v>1</v>
      </c>
      <c r="I318" s="44" t="b">
        <f>UPPER(INDEX(Fixtures_Rosters!$I$27:$I$40,$E318))="YES"</f>
        <v>1</v>
      </c>
      <c r="J318" s="44" t="b">
        <f>TRUE</f>
        <v>1</v>
      </c>
      <c r="K318" s="44" t="b">
        <f t="shared" si="66"/>
        <v>0</v>
      </c>
      <c r="L318" s="44">
        <f t="shared" si="63"/>
        <v>30</v>
      </c>
      <c r="M318" s="44">
        <f t="shared" si="67"/>
        <v>5</v>
      </c>
      <c r="N318" s="44">
        <f>MOD($E318-$A318-$C318+ROWS(Fixtures_Rosters!$C$27:$C$40)*2,ROWS(Fixtures_Rosters!$C$27:$C$40))</f>
        <v>9</v>
      </c>
      <c r="O318" s="44" t="b">
        <f t="shared" si="68"/>
        <v>1</v>
      </c>
      <c r="P318" s="44">
        <f>IF(AND(INDEX($F$2:$F$15,$A318),$G318,$H318,$I318,$J318,$K318,$O318),$M318*Validation_Lists!$I$3*Validation_Lists!$I$3+$L318*Validation_Lists!$I$3+$N318,Validation_Lists!$I$2)</f>
        <v>999999</v>
      </c>
    </row>
    <row r="319" spans="1:16" x14ac:dyDescent="0.2">
      <c r="A319" s="44">
        <v>6</v>
      </c>
      <c r="B319" s="44">
        <v>6</v>
      </c>
      <c r="C319" s="44">
        <v>2</v>
      </c>
      <c r="D319" s="44" t="s">
        <v>57</v>
      </c>
      <c r="E319" s="44">
        <v>4</v>
      </c>
      <c r="F319" s="44" t="str">
        <f>IF(Fixtures_Rosters!$C$30="","",Fixtures_Rosters!$C$30)</f>
        <v/>
      </c>
      <c r="G319" s="44" t="b">
        <f>AND(LEN($F319&amp;"")&gt;0,UPPER(INDEX(Fixtures_Rosters!$F$27:$F$40,$E319))="YES")</f>
        <v>0</v>
      </c>
      <c r="H319" s="44" t="b">
        <f>INDEX(Fixtures_Rosters!$L$27:$AA$40,$E319,INDEX($D$2:$D$15,$A319))="Available"</f>
        <v>1</v>
      </c>
      <c r="I319" s="44" t="b">
        <f>UPPER(INDEX(Fixtures_Rosters!$I$27:$I$40,$E319))="YES"</f>
        <v>1</v>
      </c>
      <c r="J319" s="44" t="b">
        <f>TRUE</f>
        <v>1</v>
      </c>
      <c r="K319" s="44" t="b">
        <f t="shared" si="66"/>
        <v>0</v>
      </c>
      <c r="L319" s="44">
        <f t="shared" si="63"/>
        <v>30</v>
      </c>
      <c r="M319" s="44">
        <f t="shared" si="67"/>
        <v>5</v>
      </c>
      <c r="N319" s="44">
        <f>MOD($E319-$A319-$C319+ROWS(Fixtures_Rosters!$C$27:$C$40)*2,ROWS(Fixtures_Rosters!$C$27:$C$40))</f>
        <v>10</v>
      </c>
      <c r="O319" s="44" t="b">
        <f t="shared" si="68"/>
        <v>1</v>
      </c>
      <c r="P319" s="44">
        <f>IF(AND(INDEX($F$2:$F$15,$A319),$G319,$H319,$I319,$J319,$K319,$O319),$M319*Validation_Lists!$I$3*Validation_Lists!$I$3+$L319*Validation_Lists!$I$3+$N319,Validation_Lists!$I$2)</f>
        <v>999999</v>
      </c>
    </row>
    <row r="320" spans="1:16" x14ac:dyDescent="0.2">
      <c r="A320" s="44">
        <v>6</v>
      </c>
      <c r="B320" s="44">
        <v>6</v>
      </c>
      <c r="C320" s="44">
        <v>2</v>
      </c>
      <c r="D320" s="44" t="s">
        <v>57</v>
      </c>
      <c r="E320" s="44">
        <v>5</v>
      </c>
      <c r="F320" s="44" t="str">
        <f>IF(Fixtures_Rosters!$C$31="","",Fixtures_Rosters!$C$31)</f>
        <v/>
      </c>
      <c r="G320" s="44" t="b">
        <f>AND(LEN($F320&amp;"")&gt;0,UPPER(INDEX(Fixtures_Rosters!$F$27:$F$40,$E320))="YES")</f>
        <v>0</v>
      </c>
      <c r="H320" s="44" t="b">
        <f>INDEX(Fixtures_Rosters!$L$27:$AA$40,$E320,INDEX($D$2:$D$15,$A320))="Available"</f>
        <v>1</v>
      </c>
      <c r="I320" s="44" t="b">
        <f>UPPER(INDEX(Fixtures_Rosters!$I$27:$I$40,$E320))="YES"</f>
        <v>1</v>
      </c>
      <c r="J320" s="44" t="b">
        <f>TRUE</f>
        <v>1</v>
      </c>
      <c r="K320" s="44" t="b">
        <f t="shared" si="66"/>
        <v>0</v>
      </c>
      <c r="L320" s="44">
        <f t="shared" si="63"/>
        <v>30</v>
      </c>
      <c r="M320" s="44">
        <f t="shared" si="67"/>
        <v>5</v>
      </c>
      <c r="N320" s="44">
        <f>MOD($E320-$A320-$C320+ROWS(Fixtures_Rosters!$C$27:$C$40)*2,ROWS(Fixtures_Rosters!$C$27:$C$40))</f>
        <v>11</v>
      </c>
      <c r="O320" s="44" t="b">
        <f t="shared" si="68"/>
        <v>1</v>
      </c>
      <c r="P320" s="44">
        <f>IF(AND(INDEX($F$2:$F$15,$A320),$G320,$H320,$I320,$J320,$K320,$O320),$M320*Validation_Lists!$I$3*Validation_Lists!$I$3+$L320*Validation_Lists!$I$3+$N320,Validation_Lists!$I$2)</f>
        <v>999999</v>
      </c>
    </row>
    <row r="321" spans="1:16" x14ac:dyDescent="0.2">
      <c r="A321" s="44">
        <v>6</v>
      </c>
      <c r="B321" s="44">
        <v>6</v>
      </c>
      <c r="C321" s="44">
        <v>2</v>
      </c>
      <c r="D321" s="44" t="s">
        <v>57</v>
      </c>
      <c r="E321" s="44">
        <v>6</v>
      </c>
      <c r="F321" s="44" t="str">
        <f>IF(Fixtures_Rosters!$C$32="","",Fixtures_Rosters!$C$32)</f>
        <v/>
      </c>
      <c r="G321" s="44" t="b">
        <f>AND(LEN($F321&amp;"")&gt;0,UPPER(INDEX(Fixtures_Rosters!$F$27:$F$40,$E321))="YES")</f>
        <v>0</v>
      </c>
      <c r="H321" s="44" t="b">
        <f>INDEX(Fixtures_Rosters!$L$27:$AA$40,$E321,INDEX($D$2:$D$15,$A321))="Available"</f>
        <v>1</v>
      </c>
      <c r="I321" s="44" t="b">
        <f>UPPER(INDEX(Fixtures_Rosters!$I$27:$I$40,$E321))="YES"</f>
        <v>1</v>
      </c>
      <c r="J321" s="44" t="b">
        <f>TRUE</f>
        <v>1</v>
      </c>
      <c r="K321" s="44" t="b">
        <f t="shared" si="66"/>
        <v>0</v>
      </c>
      <c r="L321" s="44">
        <f t="shared" si="63"/>
        <v>30</v>
      </c>
      <c r="M321" s="44">
        <f t="shared" si="67"/>
        <v>5</v>
      </c>
      <c r="N321" s="44">
        <f>MOD($E321-$A321-$C321+ROWS(Fixtures_Rosters!$C$27:$C$40)*2,ROWS(Fixtures_Rosters!$C$27:$C$40))</f>
        <v>12</v>
      </c>
      <c r="O321" s="44" t="b">
        <f t="shared" si="68"/>
        <v>1</v>
      </c>
      <c r="P321" s="44">
        <f>IF(AND(INDEX($F$2:$F$15,$A321),$G321,$H321,$I321,$J321,$K321,$O321),$M321*Validation_Lists!$I$3*Validation_Lists!$I$3+$L321*Validation_Lists!$I$3+$N321,Validation_Lists!$I$2)</f>
        <v>999999</v>
      </c>
    </row>
    <row r="322" spans="1:16" x14ac:dyDescent="0.2">
      <c r="A322" s="44">
        <v>6</v>
      </c>
      <c r="B322" s="44">
        <v>6</v>
      </c>
      <c r="C322" s="44">
        <v>2</v>
      </c>
      <c r="D322" s="44" t="s">
        <v>57</v>
      </c>
      <c r="E322" s="44">
        <v>7</v>
      </c>
      <c r="F322" s="44" t="str">
        <f>IF(Fixtures_Rosters!$C$33="","",Fixtures_Rosters!$C$33)</f>
        <v/>
      </c>
      <c r="G322" s="44" t="b">
        <f>AND(LEN($F322&amp;"")&gt;0,UPPER(INDEX(Fixtures_Rosters!$F$27:$F$40,$E322))="YES")</f>
        <v>0</v>
      </c>
      <c r="H322" s="44" t="b">
        <f>INDEX(Fixtures_Rosters!$L$27:$AA$40,$E322,INDEX($D$2:$D$15,$A322))="Available"</f>
        <v>1</v>
      </c>
      <c r="I322" s="44" t="b">
        <f>UPPER(INDEX(Fixtures_Rosters!$I$27:$I$40,$E322))="YES"</f>
        <v>1</v>
      </c>
      <c r="J322" s="44" t="b">
        <f>TRUE</f>
        <v>1</v>
      </c>
      <c r="K322" s="44" t="b">
        <f t="shared" si="66"/>
        <v>0</v>
      </c>
      <c r="L322" s="44">
        <f t="shared" si="63"/>
        <v>30</v>
      </c>
      <c r="M322" s="44">
        <f t="shared" si="67"/>
        <v>5</v>
      </c>
      <c r="N322" s="44">
        <f>MOD($E322-$A322-$C322+ROWS(Fixtures_Rosters!$C$27:$C$40)*2,ROWS(Fixtures_Rosters!$C$27:$C$40))</f>
        <v>13</v>
      </c>
      <c r="O322" s="44" t="b">
        <f t="shared" si="68"/>
        <v>1</v>
      </c>
      <c r="P322" s="44">
        <f>IF(AND(INDEX($F$2:$F$15,$A322),$G322,$H322,$I322,$J322,$K322,$O322),$M322*Validation_Lists!$I$3*Validation_Lists!$I$3+$L322*Validation_Lists!$I$3+$N322,Validation_Lists!$I$2)</f>
        <v>999999</v>
      </c>
    </row>
    <row r="323" spans="1:16" x14ac:dyDescent="0.2">
      <c r="A323" s="44">
        <v>6</v>
      </c>
      <c r="B323" s="44">
        <v>6</v>
      </c>
      <c r="C323" s="44">
        <v>2</v>
      </c>
      <c r="D323" s="44" t="s">
        <v>57</v>
      </c>
      <c r="E323" s="44">
        <v>8</v>
      </c>
      <c r="F323" s="44" t="str">
        <f>IF(Fixtures_Rosters!$C$34="","",Fixtures_Rosters!$C$34)</f>
        <v/>
      </c>
      <c r="G323" s="44" t="b">
        <f>AND(LEN($F323&amp;"")&gt;0,UPPER(INDEX(Fixtures_Rosters!$F$27:$F$40,$E323))="YES")</f>
        <v>0</v>
      </c>
      <c r="H323" s="44" t="b">
        <f>INDEX(Fixtures_Rosters!$L$27:$AA$40,$E323,INDEX($D$2:$D$15,$A323))="Available"</f>
        <v>1</v>
      </c>
      <c r="I323" s="44" t="b">
        <f>UPPER(INDEX(Fixtures_Rosters!$I$27:$I$40,$E323))="YES"</f>
        <v>1</v>
      </c>
      <c r="J323" s="44" t="b">
        <f>TRUE</f>
        <v>1</v>
      </c>
      <c r="K323" s="44" t="b">
        <f t="shared" si="66"/>
        <v>0</v>
      </c>
      <c r="L323" s="44">
        <f t="shared" si="63"/>
        <v>30</v>
      </c>
      <c r="M323" s="44">
        <f t="shared" si="67"/>
        <v>5</v>
      </c>
      <c r="N323" s="44">
        <f>MOD($E323-$A323-$C323+ROWS(Fixtures_Rosters!$C$27:$C$40)*2,ROWS(Fixtures_Rosters!$C$27:$C$40))</f>
        <v>0</v>
      </c>
      <c r="O323" s="44" t="b">
        <f t="shared" si="68"/>
        <v>1</v>
      </c>
      <c r="P323" s="44">
        <f>IF(AND(INDEX($F$2:$F$15,$A323),$G323,$H323,$I323,$J323,$K323,$O323),$M323*Validation_Lists!$I$3*Validation_Lists!$I$3+$L323*Validation_Lists!$I$3+$N323,Validation_Lists!$I$2)</f>
        <v>999999</v>
      </c>
    </row>
    <row r="324" spans="1:16" x14ac:dyDescent="0.2">
      <c r="A324" s="44">
        <v>6</v>
      </c>
      <c r="B324" s="44">
        <v>6</v>
      </c>
      <c r="C324" s="44">
        <v>2</v>
      </c>
      <c r="D324" s="44" t="s">
        <v>57</v>
      </c>
      <c r="E324" s="44">
        <v>9</v>
      </c>
      <c r="F324" s="44" t="str">
        <f>IF(Fixtures_Rosters!$C$35="","",Fixtures_Rosters!$C$35)</f>
        <v/>
      </c>
      <c r="G324" s="44" t="b">
        <f>AND(LEN($F324&amp;"")&gt;0,UPPER(INDEX(Fixtures_Rosters!$F$27:$F$40,$E324))="YES")</f>
        <v>0</v>
      </c>
      <c r="H324" s="44" t="b">
        <f>INDEX(Fixtures_Rosters!$L$27:$AA$40,$E324,INDEX($D$2:$D$15,$A324))="Available"</f>
        <v>1</v>
      </c>
      <c r="I324" s="44" t="b">
        <f>UPPER(INDEX(Fixtures_Rosters!$I$27:$I$40,$E324))="YES"</f>
        <v>1</v>
      </c>
      <c r="J324" s="44" t="b">
        <f>TRUE</f>
        <v>1</v>
      </c>
      <c r="K324" s="44" t="b">
        <f t="shared" si="66"/>
        <v>0</v>
      </c>
      <c r="L324" s="44">
        <f t="shared" si="63"/>
        <v>30</v>
      </c>
      <c r="M324" s="44">
        <f t="shared" si="67"/>
        <v>5</v>
      </c>
      <c r="N324" s="44">
        <f>MOD($E324-$A324-$C324+ROWS(Fixtures_Rosters!$C$27:$C$40)*2,ROWS(Fixtures_Rosters!$C$27:$C$40))</f>
        <v>1</v>
      </c>
      <c r="O324" s="44" t="b">
        <f t="shared" si="68"/>
        <v>1</v>
      </c>
      <c r="P324" s="44">
        <f>IF(AND(INDEX($F$2:$F$15,$A324),$G324,$H324,$I324,$J324,$K324,$O324),$M324*Validation_Lists!$I$3*Validation_Lists!$I$3+$L324*Validation_Lists!$I$3+$N324,Validation_Lists!$I$2)</f>
        <v>999999</v>
      </c>
    </row>
    <row r="325" spans="1:16" x14ac:dyDescent="0.2">
      <c r="A325" s="44">
        <v>6</v>
      </c>
      <c r="B325" s="44">
        <v>6</v>
      </c>
      <c r="C325" s="44">
        <v>2</v>
      </c>
      <c r="D325" s="44" t="s">
        <v>57</v>
      </c>
      <c r="E325" s="44">
        <v>10</v>
      </c>
      <c r="F325" s="44" t="str">
        <f>IF(Fixtures_Rosters!$C$36="","",Fixtures_Rosters!$C$36)</f>
        <v/>
      </c>
      <c r="G325" s="44" t="b">
        <f>AND(LEN($F325&amp;"")&gt;0,UPPER(INDEX(Fixtures_Rosters!$F$27:$F$40,$E325))="YES")</f>
        <v>0</v>
      </c>
      <c r="H325" s="44" t="b">
        <f>INDEX(Fixtures_Rosters!$L$27:$AA$40,$E325,INDEX($D$2:$D$15,$A325))="Available"</f>
        <v>1</v>
      </c>
      <c r="I325" s="44" t="b">
        <f>UPPER(INDEX(Fixtures_Rosters!$I$27:$I$40,$E325))="YES"</f>
        <v>1</v>
      </c>
      <c r="J325" s="44" t="b">
        <f>TRUE</f>
        <v>1</v>
      </c>
      <c r="K325" s="44" t="b">
        <f t="shared" si="66"/>
        <v>0</v>
      </c>
      <c r="L325" s="44">
        <f t="shared" si="63"/>
        <v>30</v>
      </c>
      <c r="M325" s="44">
        <f t="shared" si="67"/>
        <v>5</v>
      </c>
      <c r="N325" s="44">
        <f>MOD($E325-$A325-$C325+ROWS(Fixtures_Rosters!$C$27:$C$40)*2,ROWS(Fixtures_Rosters!$C$27:$C$40))</f>
        <v>2</v>
      </c>
      <c r="O325" s="44" t="b">
        <f t="shared" si="68"/>
        <v>1</v>
      </c>
      <c r="P325" s="44">
        <f>IF(AND(INDEX($F$2:$F$15,$A325),$G325,$H325,$I325,$J325,$K325,$O325),$M325*Validation_Lists!$I$3*Validation_Lists!$I$3+$L325*Validation_Lists!$I$3+$N325,Validation_Lists!$I$2)</f>
        <v>999999</v>
      </c>
    </row>
    <row r="326" spans="1:16" x14ac:dyDescent="0.2">
      <c r="A326" s="44">
        <v>6</v>
      </c>
      <c r="B326" s="44">
        <v>6</v>
      </c>
      <c r="C326" s="44">
        <v>2</v>
      </c>
      <c r="D326" s="44" t="s">
        <v>57</v>
      </c>
      <c r="E326" s="44">
        <v>11</v>
      </c>
      <c r="F326" s="44" t="str">
        <f>IF(Fixtures_Rosters!$C$37="","",Fixtures_Rosters!$C$37)</f>
        <v/>
      </c>
      <c r="G326" s="44" t="b">
        <f>AND(LEN($F326&amp;"")&gt;0,UPPER(INDEX(Fixtures_Rosters!$F$27:$F$40,$E326))="YES")</f>
        <v>0</v>
      </c>
      <c r="H326" s="44" t="b">
        <f>INDEX(Fixtures_Rosters!$L$27:$AA$40,$E326,INDEX($D$2:$D$15,$A326))="Available"</f>
        <v>1</v>
      </c>
      <c r="I326" s="44" t="b">
        <f>UPPER(INDEX(Fixtures_Rosters!$I$27:$I$40,$E326))="YES"</f>
        <v>1</v>
      </c>
      <c r="J326" s="44" t="b">
        <f>TRUE</f>
        <v>1</v>
      </c>
      <c r="K326" s="44" t="b">
        <f t="shared" si="66"/>
        <v>0</v>
      </c>
      <c r="L326" s="44">
        <f t="shared" si="63"/>
        <v>30</v>
      </c>
      <c r="M326" s="44">
        <f t="shared" si="67"/>
        <v>5</v>
      </c>
      <c r="N326" s="44">
        <f>MOD($E326-$A326-$C326+ROWS(Fixtures_Rosters!$C$27:$C$40)*2,ROWS(Fixtures_Rosters!$C$27:$C$40))</f>
        <v>3</v>
      </c>
      <c r="O326" s="44" t="b">
        <f t="shared" si="68"/>
        <v>1</v>
      </c>
      <c r="P326" s="44">
        <f>IF(AND(INDEX($F$2:$F$15,$A326),$G326,$H326,$I326,$J326,$K326,$O326),$M326*Validation_Lists!$I$3*Validation_Lists!$I$3+$L326*Validation_Lists!$I$3+$N326,Validation_Lists!$I$2)</f>
        <v>999999</v>
      </c>
    </row>
    <row r="327" spans="1:16" x14ac:dyDescent="0.2">
      <c r="A327" s="44">
        <v>6</v>
      </c>
      <c r="B327" s="44">
        <v>6</v>
      </c>
      <c r="C327" s="44">
        <v>2</v>
      </c>
      <c r="D327" s="44" t="s">
        <v>57</v>
      </c>
      <c r="E327" s="44">
        <v>12</v>
      </c>
      <c r="F327" s="44" t="str">
        <f>IF(Fixtures_Rosters!$C$38="","",Fixtures_Rosters!$C$38)</f>
        <v/>
      </c>
      <c r="G327" s="44" t="b">
        <f>AND(LEN($F327&amp;"")&gt;0,UPPER(INDEX(Fixtures_Rosters!$F$27:$F$40,$E327))="YES")</f>
        <v>0</v>
      </c>
      <c r="H327" s="44" t="b">
        <f>INDEX(Fixtures_Rosters!$L$27:$AA$40,$E327,INDEX($D$2:$D$15,$A327))="Available"</f>
        <v>1</v>
      </c>
      <c r="I327" s="44" t="b">
        <f>UPPER(INDEX(Fixtures_Rosters!$I$27:$I$40,$E327))="YES"</f>
        <v>1</v>
      </c>
      <c r="J327" s="44" t="b">
        <f>TRUE</f>
        <v>1</v>
      </c>
      <c r="K327" s="44" t="b">
        <f t="shared" si="66"/>
        <v>0</v>
      </c>
      <c r="L327" s="44">
        <f t="shared" si="63"/>
        <v>30</v>
      </c>
      <c r="M327" s="44">
        <f t="shared" si="67"/>
        <v>5</v>
      </c>
      <c r="N327" s="44">
        <f>MOD($E327-$A327-$C327+ROWS(Fixtures_Rosters!$C$27:$C$40)*2,ROWS(Fixtures_Rosters!$C$27:$C$40))</f>
        <v>4</v>
      </c>
      <c r="O327" s="44" t="b">
        <f t="shared" si="68"/>
        <v>1</v>
      </c>
      <c r="P327" s="44">
        <f>IF(AND(INDEX($F$2:$F$15,$A327),$G327,$H327,$I327,$J327,$K327,$O327),$M327*Validation_Lists!$I$3*Validation_Lists!$I$3+$L327*Validation_Lists!$I$3+$N327,Validation_Lists!$I$2)</f>
        <v>999999</v>
      </c>
    </row>
    <row r="328" spans="1:16" x14ac:dyDescent="0.2">
      <c r="A328" s="44">
        <v>6</v>
      </c>
      <c r="B328" s="44">
        <v>6</v>
      </c>
      <c r="C328" s="44">
        <v>2</v>
      </c>
      <c r="D328" s="44" t="s">
        <v>57</v>
      </c>
      <c r="E328" s="44">
        <v>13</v>
      </c>
      <c r="F328" s="44" t="str">
        <f>IF(Fixtures_Rosters!$C$39="","",Fixtures_Rosters!$C$39)</f>
        <v/>
      </c>
      <c r="G328" s="44" t="b">
        <f>AND(LEN($F328&amp;"")&gt;0,UPPER(INDEX(Fixtures_Rosters!$F$27:$F$40,$E328))="YES")</f>
        <v>0</v>
      </c>
      <c r="H328" s="44" t="b">
        <f>INDEX(Fixtures_Rosters!$L$27:$AA$40,$E328,INDEX($D$2:$D$15,$A328))="Available"</f>
        <v>1</v>
      </c>
      <c r="I328" s="44" t="b">
        <f>UPPER(INDEX(Fixtures_Rosters!$I$27:$I$40,$E328))="YES"</f>
        <v>1</v>
      </c>
      <c r="J328" s="44" t="b">
        <f>TRUE</f>
        <v>1</v>
      </c>
      <c r="K328" s="44" t="b">
        <f t="shared" si="66"/>
        <v>0</v>
      </c>
      <c r="L328" s="44">
        <f t="shared" si="63"/>
        <v>30</v>
      </c>
      <c r="M328" s="44">
        <f t="shared" si="67"/>
        <v>5</v>
      </c>
      <c r="N328" s="44">
        <f>MOD($E328-$A328-$C328+ROWS(Fixtures_Rosters!$C$27:$C$40)*2,ROWS(Fixtures_Rosters!$C$27:$C$40))</f>
        <v>5</v>
      </c>
      <c r="O328" s="44" t="b">
        <f t="shared" si="68"/>
        <v>1</v>
      </c>
      <c r="P328" s="44">
        <f>IF(AND(INDEX($F$2:$F$15,$A328),$G328,$H328,$I328,$J328,$K328,$O328),$M328*Validation_Lists!$I$3*Validation_Lists!$I$3+$L328*Validation_Lists!$I$3+$N328,Validation_Lists!$I$2)</f>
        <v>999999</v>
      </c>
    </row>
    <row r="329" spans="1:16" x14ac:dyDescent="0.2">
      <c r="A329" s="44">
        <v>6</v>
      </c>
      <c r="B329" s="44">
        <v>6</v>
      </c>
      <c r="C329" s="44">
        <v>2</v>
      </c>
      <c r="D329" s="44" t="s">
        <v>57</v>
      </c>
      <c r="E329" s="44">
        <v>14</v>
      </c>
      <c r="F329" s="44" t="str">
        <f>IF(Fixtures_Rosters!$C$40="","",Fixtures_Rosters!$C$40)</f>
        <v/>
      </c>
      <c r="G329" s="44" t="b">
        <f>AND(LEN($F329&amp;"")&gt;0,UPPER(INDEX(Fixtures_Rosters!$F$27:$F$40,$E329))="YES")</f>
        <v>0</v>
      </c>
      <c r="H329" s="44" t="b">
        <f>INDEX(Fixtures_Rosters!$L$27:$AA$40,$E329,INDEX($D$2:$D$15,$A329))="Available"</f>
        <v>1</v>
      </c>
      <c r="I329" s="44" t="b">
        <f>UPPER(INDEX(Fixtures_Rosters!$I$27:$I$40,$E329))="YES"</f>
        <v>1</v>
      </c>
      <c r="J329" s="44" t="b">
        <f>TRUE</f>
        <v>1</v>
      </c>
      <c r="K329" s="44" t="b">
        <f t="shared" si="66"/>
        <v>0</v>
      </c>
      <c r="L329" s="44">
        <f t="shared" si="63"/>
        <v>30</v>
      </c>
      <c r="M329" s="44">
        <f t="shared" si="67"/>
        <v>5</v>
      </c>
      <c r="N329" s="44">
        <f>MOD($E329-$A329-$C329+ROWS(Fixtures_Rosters!$C$27:$C$40)*2,ROWS(Fixtures_Rosters!$C$27:$C$40))</f>
        <v>6</v>
      </c>
      <c r="O329" s="44" t="b">
        <f t="shared" si="68"/>
        <v>1</v>
      </c>
      <c r="P329" s="44">
        <f>IF(AND(INDEX($F$2:$F$15,$A329),$G329,$H329,$I329,$J329,$K329,$O329),$M329*Validation_Lists!$I$3*Validation_Lists!$I$3+$L329*Validation_Lists!$I$3+$N329,Validation_Lists!$I$2)</f>
        <v>999999</v>
      </c>
    </row>
    <row r="330" spans="1:16" x14ac:dyDescent="0.2">
      <c r="A330" s="44">
        <v>6</v>
      </c>
      <c r="B330" s="44">
        <v>6</v>
      </c>
      <c r="C330" s="44">
        <v>3</v>
      </c>
      <c r="D330" s="44" t="s">
        <v>58</v>
      </c>
      <c r="E330" s="44">
        <v>1</v>
      </c>
      <c r="F330" s="44" t="str">
        <f>IF(Fixtures_Rosters!$C$27="","",Fixtures_Rosters!$C$27)</f>
        <v/>
      </c>
      <c r="G330" s="44" t="b">
        <f>AND(LEN($F330&amp;"")&gt;0,UPPER(INDEX(Fixtures_Rosters!$F$27:$F$40,$E330))="YES")</f>
        <v>0</v>
      </c>
      <c r="H330" s="44" t="b">
        <f>INDEX(Fixtures_Rosters!$L$27:$AA$40,$E330,INDEX($D$2:$D$15,$A330))="Available"</f>
        <v>1</v>
      </c>
      <c r="I330" s="44" t="b">
        <f>UPPER(INDEX(Fixtures_Rosters!$J$27:$J$40,$E330))="YES"</f>
        <v>1</v>
      </c>
      <c r="J330" s="44" t="b">
        <f>TRUE</f>
        <v>1</v>
      </c>
      <c r="K330" s="44" t="b">
        <f t="shared" ref="K330:K343" si="69">COUNTIF($J$7:$K$7,$F330)=0</f>
        <v>0</v>
      </c>
      <c r="L330" s="44">
        <f t="shared" si="63"/>
        <v>30</v>
      </c>
      <c r="M330" s="44">
        <f t="shared" ref="M330:M343" si="70">COUNTIF($L$2:$L$6,$F330)</f>
        <v>5</v>
      </c>
      <c r="N330" s="44">
        <f>MOD($E330-$A330-$C330+ROWS(Fixtures_Rosters!$C$27:$C$40)*2,ROWS(Fixtures_Rosters!$C$27:$C$40))</f>
        <v>6</v>
      </c>
      <c r="O330" s="44" t="b">
        <f t="shared" ref="O330:O343" si="71">OR($C$7&lt;&gt;$C$6+1,$F$6=FALSE,$F330&lt;&gt;$L$6)</f>
        <v>1</v>
      </c>
      <c r="P330" s="44">
        <f>IF(AND(INDEX($F$2:$F$15,$A330),$G330,$H330,$I330,$J330,$K330,$O330),$M330*Validation_Lists!$I$3*Validation_Lists!$I$3+$L330*Validation_Lists!$I$3+$N330,Validation_Lists!$I$2)</f>
        <v>999999</v>
      </c>
    </row>
    <row r="331" spans="1:16" x14ac:dyDescent="0.2">
      <c r="A331" s="44">
        <v>6</v>
      </c>
      <c r="B331" s="44">
        <v>6</v>
      </c>
      <c r="C331" s="44">
        <v>3</v>
      </c>
      <c r="D331" s="44" t="s">
        <v>58</v>
      </c>
      <c r="E331" s="44">
        <v>2</v>
      </c>
      <c r="F331" s="44" t="str">
        <f>IF(Fixtures_Rosters!$C$28="","",Fixtures_Rosters!$C$28)</f>
        <v/>
      </c>
      <c r="G331" s="44" t="b">
        <f>AND(LEN($F331&amp;"")&gt;0,UPPER(INDEX(Fixtures_Rosters!$F$27:$F$40,$E331))="YES")</f>
        <v>0</v>
      </c>
      <c r="H331" s="44" t="b">
        <f>INDEX(Fixtures_Rosters!$L$27:$AA$40,$E331,INDEX($D$2:$D$15,$A331))="Available"</f>
        <v>1</v>
      </c>
      <c r="I331" s="44" t="b">
        <f>UPPER(INDEX(Fixtures_Rosters!$J$27:$J$40,$E331))="YES"</f>
        <v>1</v>
      </c>
      <c r="J331" s="44" t="b">
        <f>TRUE</f>
        <v>1</v>
      </c>
      <c r="K331" s="44" t="b">
        <f t="shared" si="69"/>
        <v>0</v>
      </c>
      <c r="L331" s="44">
        <f t="shared" si="63"/>
        <v>30</v>
      </c>
      <c r="M331" s="44">
        <f t="shared" si="70"/>
        <v>5</v>
      </c>
      <c r="N331" s="44">
        <f>MOD($E331-$A331-$C331+ROWS(Fixtures_Rosters!$C$27:$C$40)*2,ROWS(Fixtures_Rosters!$C$27:$C$40))</f>
        <v>7</v>
      </c>
      <c r="O331" s="44" t="b">
        <f t="shared" si="71"/>
        <v>1</v>
      </c>
      <c r="P331" s="44">
        <f>IF(AND(INDEX($F$2:$F$15,$A331),$G331,$H331,$I331,$J331,$K331,$O331),$M331*Validation_Lists!$I$3*Validation_Lists!$I$3+$L331*Validation_Lists!$I$3+$N331,Validation_Lists!$I$2)</f>
        <v>999999</v>
      </c>
    </row>
    <row r="332" spans="1:16" x14ac:dyDescent="0.2">
      <c r="A332" s="44">
        <v>6</v>
      </c>
      <c r="B332" s="44">
        <v>6</v>
      </c>
      <c r="C332" s="44">
        <v>3</v>
      </c>
      <c r="D332" s="44" t="s">
        <v>58</v>
      </c>
      <c r="E332" s="44">
        <v>3</v>
      </c>
      <c r="F332" s="44" t="str">
        <f>IF(Fixtures_Rosters!$C$29="","",Fixtures_Rosters!$C$29)</f>
        <v/>
      </c>
      <c r="G332" s="44" t="b">
        <f>AND(LEN($F332&amp;"")&gt;0,UPPER(INDEX(Fixtures_Rosters!$F$27:$F$40,$E332))="YES")</f>
        <v>0</v>
      </c>
      <c r="H332" s="44" t="b">
        <f>INDEX(Fixtures_Rosters!$L$27:$AA$40,$E332,INDEX($D$2:$D$15,$A332))="Available"</f>
        <v>1</v>
      </c>
      <c r="I332" s="44" t="b">
        <f>UPPER(INDEX(Fixtures_Rosters!$J$27:$J$40,$E332))="YES"</f>
        <v>1</v>
      </c>
      <c r="J332" s="44" t="b">
        <f>TRUE</f>
        <v>1</v>
      </c>
      <c r="K332" s="44" t="b">
        <f t="shared" si="69"/>
        <v>0</v>
      </c>
      <c r="L332" s="44">
        <f t="shared" si="63"/>
        <v>30</v>
      </c>
      <c r="M332" s="44">
        <f t="shared" si="70"/>
        <v>5</v>
      </c>
      <c r="N332" s="44">
        <f>MOD($E332-$A332-$C332+ROWS(Fixtures_Rosters!$C$27:$C$40)*2,ROWS(Fixtures_Rosters!$C$27:$C$40))</f>
        <v>8</v>
      </c>
      <c r="O332" s="44" t="b">
        <f t="shared" si="71"/>
        <v>1</v>
      </c>
      <c r="P332" s="44">
        <f>IF(AND(INDEX($F$2:$F$15,$A332),$G332,$H332,$I332,$J332,$K332,$O332),$M332*Validation_Lists!$I$3*Validation_Lists!$I$3+$L332*Validation_Lists!$I$3+$N332,Validation_Lists!$I$2)</f>
        <v>999999</v>
      </c>
    </row>
    <row r="333" spans="1:16" x14ac:dyDescent="0.2">
      <c r="A333" s="44">
        <v>6</v>
      </c>
      <c r="B333" s="44">
        <v>6</v>
      </c>
      <c r="C333" s="44">
        <v>3</v>
      </c>
      <c r="D333" s="44" t="s">
        <v>58</v>
      </c>
      <c r="E333" s="44">
        <v>4</v>
      </c>
      <c r="F333" s="44" t="str">
        <f>IF(Fixtures_Rosters!$C$30="","",Fixtures_Rosters!$C$30)</f>
        <v/>
      </c>
      <c r="G333" s="44" t="b">
        <f>AND(LEN($F333&amp;"")&gt;0,UPPER(INDEX(Fixtures_Rosters!$F$27:$F$40,$E333))="YES")</f>
        <v>0</v>
      </c>
      <c r="H333" s="44" t="b">
        <f>INDEX(Fixtures_Rosters!$L$27:$AA$40,$E333,INDEX($D$2:$D$15,$A333))="Available"</f>
        <v>1</v>
      </c>
      <c r="I333" s="44" t="b">
        <f>UPPER(INDEX(Fixtures_Rosters!$J$27:$J$40,$E333))="YES"</f>
        <v>1</v>
      </c>
      <c r="J333" s="44" t="b">
        <f>TRUE</f>
        <v>1</v>
      </c>
      <c r="K333" s="44" t="b">
        <f t="shared" si="69"/>
        <v>0</v>
      </c>
      <c r="L333" s="44">
        <f t="shared" si="63"/>
        <v>30</v>
      </c>
      <c r="M333" s="44">
        <f t="shared" si="70"/>
        <v>5</v>
      </c>
      <c r="N333" s="44">
        <f>MOD($E333-$A333-$C333+ROWS(Fixtures_Rosters!$C$27:$C$40)*2,ROWS(Fixtures_Rosters!$C$27:$C$40))</f>
        <v>9</v>
      </c>
      <c r="O333" s="44" t="b">
        <f t="shared" si="71"/>
        <v>1</v>
      </c>
      <c r="P333" s="44">
        <f>IF(AND(INDEX($F$2:$F$15,$A333),$G333,$H333,$I333,$J333,$K333,$O333),$M333*Validation_Lists!$I$3*Validation_Lists!$I$3+$L333*Validation_Lists!$I$3+$N333,Validation_Lists!$I$2)</f>
        <v>999999</v>
      </c>
    </row>
    <row r="334" spans="1:16" x14ac:dyDescent="0.2">
      <c r="A334" s="44">
        <v>6</v>
      </c>
      <c r="B334" s="44">
        <v>6</v>
      </c>
      <c r="C334" s="44">
        <v>3</v>
      </c>
      <c r="D334" s="44" t="s">
        <v>58</v>
      </c>
      <c r="E334" s="44">
        <v>5</v>
      </c>
      <c r="F334" s="44" t="str">
        <f>IF(Fixtures_Rosters!$C$31="","",Fixtures_Rosters!$C$31)</f>
        <v/>
      </c>
      <c r="G334" s="44" t="b">
        <f>AND(LEN($F334&amp;"")&gt;0,UPPER(INDEX(Fixtures_Rosters!$F$27:$F$40,$E334))="YES")</f>
        <v>0</v>
      </c>
      <c r="H334" s="44" t="b">
        <f>INDEX(Fixtures_Rosters!$L$27:$AA$40,$E334,INDEX($D$2:$D$15,$A334))="Available"</f>
        <v>1</v>
      </c>
      <c r="I334" s="44" t="b">
        <f>UPPER(INDEX(Fixtures_Rosters!$J$27:$J$40,$E334))="YES"</f>
        <v>1</v>
      </c>
      <c r="J334" s="44" t="b">
        <f>TRUE</f>
        <v>1</v>
      </c>
      <c r="K334" s="44" t="b">
        <f t="shared" si="69"/>
        <v>0</v>
      </c>
      <c r="L334" s="44">
        <f t="shared" ref="L334:L357" si="72">COUNTIF($H$2:$M$6,$F334)</f>
        <v>30</v>
      </c>
      <c r="M334" s="44">
        <f t="shared" si="70"/>
        <v>5</v>
      </c>
      <c r="N334" s="44">
        <f>MOD($E334-$A334-$C334+ROWS(Fixtures_Rosters!$C$27:$C$40)*2,ROWS(Fixtures_Rosters!$C$27:$C$40))</f>
        <v>10</v>
      </c>
      <c r="O334" s="44" t="b">
        <f t="shared" si="71"/>
        <v>1</v>
      </c>
      <c r="P334" s="44">
        <f>IF(AND(INDEX($F$2:$F$15,$A334),$G334,$H334,$I334,$J334,$K334,$O334),$M334*Validation_Lists!$I$3*Validation_Lists!$I$3+$L334*Validation_Lists!$I$3+$N334,Validation_Lists!$I$2)</f>
        <v>999999</v>
      </c>
    </row>
    <row r="335" spans="1:16" x14ac:dyDescent="0.2">
      <c r="A335" s="44">
        <v>6</v>
      </c>
      <c r="B335" s="44">
        <v>6</v>
      </c>
      <c r="C335" s="44">
        <v>3</v>
      </c>
      <c r="D335" s="44" t="s">
        <v>58</v>
      </c>
      <c r="E335" s="44">
        <v>6</v>
      </c>
      <c r="F335" s="44" t="str">
        <f>IF(Fixtures_Rosters!$C$32="","",Fixtures_Rosters!$C$32)</f>
        <v/>
      </c>
      <c r="G335" s="44" t="b">
        <f>AND(LEN($F335&amp;"")&gt;0,UPPER(INDEX(Fixtures_Rosters!$F$27:$F$40,$E335))="YES")</f>
        <v>0</v>
      </c>
      <c r="H335" s="44" t="b">
        <f>INDEX(Fixtures_Rosters!$L$27:$AA$40,$E335,INDEX($D$2:$D$15,$A335))="Available"</f>
        <v>1</v>
      </c>
      <c r="I335" s="44" t="b">
        <f>UPPER(INDEX(Fixtures_Rosters!$J$27:$J$40,$E335))="YES"</f>
        <v>1</v>
      </c>
      <c r="J335" s="44" t="b">
        <f>TRUE</f>
        <v>1</v>
      </c>
      <c r="K335" s="44" t="b">
        <f t="shared" si="69"/>
        <v>0</v>
      </c>
      <c r="L335" s="44">
        <f t="shared" si="72"/>
        <v>30</v>
      </c>
      <c r="M335" s="44">
        <f t="shared" si="70"/>
        <v>5</v>
      </c>
      <c r="N335" s="44">
        <f>MOD($E335-$A335-$C335+ROWS(Fixtures_Rosters!$C$27:$C$40)*2,ROWS(Fixtures_Rosters!$C$27:$C$40))</f>
        <v>11</v>
      </c>
      <c r="O335" s="44" t="b">
        <f t="shared" si="71"/>
        <v>1</v>
      </c>
      <c r="P335" s="44">
        <f>IF(AND(INDEX($F$2:$F$15,$A335),$G335,$H335,$I335,$J335,$K335,$O335),$M335*Validation_Lists!$I$3*Validation_Lists!$I$3+$L335*Validation_Lists!$I$3+$N335,Validation_Lists!$I$2)</f>
        <v>999999</v>
      </c>
    </row>
    <row r="336" spans="1:16" x14ac:dyDescent="0.2">
      <c r="A336" s="44">
        <v>6</v>
      </c>
      <c r="B336" s="44">
        <v>6</v>
      </c>
      <c r="C336" s="44">
        <v>3</v>
      </c>
      <c r="D336" s="44" t="s">
        <v>58</v>
      </c>
      <c r="E336" s="44">
        <v>7</v>
      </c>
      <c r="F336" s="44" t="str">
        <f>IF(Fixtures_Rosters!$C$33="","",Fixtures_Rosters!$C$33)</f>
        <v/>
      </c>
      <c r="G336" s="44" t="b">
        <f>AND(LEN($F336&amp;"")&gt;0,UPPER(INDEX(Fixtures_Rosters!$F$27:$F$40,$E336))="YES")</f>
        <v>0</v>
      </c>
      <c r="H336" s="44" t="b">
        <f>INDEX(Fixtures_Rosters!$L$27:$AA$40,$E336,INDEX($D$2:$D$15,$A336))="Available"</f>
        <v>1</v>
      </c>
      <c r="I336" s="44" t="b">
        <f>UPPER(INDEX(Fixtures_Rosters!$J$27:$J$40,$E336))="YES"</f>
        <v>1</v>
      </c>
      <c r="J336" s="44" t="b">
        <f>TRUE</f>
        <v>1</v>
      </c>
      <c r="K336" s="44" t="b">
        <f t="shared" si="69"/>
        <v>0</v>
      </c>
      <c r="L336" s="44">
        <f t="shared" si="72"/>
        <v>30</v>
      </c>
      <c r="M336" s="44">
        <f t="shared" si="70"/>
        <v>5</v>
      </c>
      <c r="N336" s="44">
        <f>MOD($E336-$A336-$C336+ROWS(Fixtures_Rosters!$C$27:$C$40)*2,ROWS(Fixtures_Rosters!$C$27:$C$40))</f>
        <v>12</v>
      </c>
      <c r="O336" s="44" t="b">
        <f t="shared" si="71"/>
        <v>1</v>
      </c>
      <c r="P336" s="44">
        <f>IF(AND(INDEX($F$2:$F$15,$A336),$G336,$H336,$I336,$J336,$K336,$O336),$M336*Validation_Lists!$I$3*Validation_Lists!$I$3+$L336*Validation_Lists!$I$3+$N336,Validation_Lists!$I$2)</f>
        <v>999999</v>
      </c>
    </row>
    <row r="337" spans="1:16" x14ac:dyDescent="0.2">
      <c r="A337" s="44">
        <v>6</v>
      </c>
      <c r="B337" s="44">
        <v>6</v>
      </c>
      <c r="C337" s="44">
        <v>3</v>
      </c>
      <c r="D337" s="44" t="s">
        <v>58</v>
      </c>
      <c r="E337" s="44">
        <v>8</v>
      </c>
      <c r="F337" s="44" t="str">
        <f>IF(Fixtures_Rosters!$C$34="","",Fixtures_Rosters!$C$34)</f>
        <v/>
      </c>
      <c r="G337" s="44" t="b">
        <f>AND(LEN($F337&amp;"")&gt;0,UPPER(INDEX(Fixtures_Rosters!$F$27:$F$40,$E337))="YES")</f>
        <v>0</v>
      </c>
      <c r="H337" s="44" t="b">
        <f>INDEX(Fixtures_Rosters!$L$27:$AA$40,$E337,INDEX($D$2:$D$15,$A337))="Available"</f>
        <v>1</v>
      </c>
      <c r="I337" s="44" t="b">
        <f>UPPER(INDEX(Fixtures_Rosters!$J$27:$J$40,$E337))="YES"</f>
        <v>1</v>
      </c>
      <c r="J337" s="44" t="b">
        <f>TRUE</f>
        <v>1</v>
      </c>
      <c r="K337" s="44" t="b">
        <f t="shared" si="69"/>
        <v>0</v>
      </c>
      <c r="L337" s="44">
        <f t="shared" si="72"/>
        <v>30</v>
      </c>
      <c r="M337" s="44">
        <f t="shared" si="70"/>
        <v>5</v>
      </c>
      <c r="N337" s="44">
        <f>MOD($E337-$A337-$C337+ROWS(Fixtures_Rosters!$C$27:$C$40)*2,ROWS(Fixtures_Rosters!$C$27:$C$40))</f>
        <v>13</v>
      </c>
      <c r="O337" s="44" t="b">
        <f t="shared" si="71"/>
        <v>1</v>
      </c>
      <c r="P337" s="44">
        <f>IF(AND(INDEX($F$2:$F$15,$A337),$G337,$H337,$I337,$J337,$K337,$O337),$M337*Validation_Lists!$I$3*Validation_Lists!$I$3+$L337*Validation_Lists!$I$3+$N337,Validation_Lists!$I$2)</f>
        <v>999999</v>
      </c>
    </row>
    <row r="338" spans="1:16" x14ac:dyDescent="0.2">
      <c r="A338" s="44">
        <v>6</v>
      </c>
      <c r="B338" s="44">
        <v>6</v>
      </c>
      <c r="C338" s="44">
        <v>3</v>
      </c>
      <c r="D338" s="44" t="s">
        <v>58</v>
      </c>
      <c r="E338" s="44">
        <v>9</v>
      </c>
      <c r="F338" s="44" t="str">
        <f>IF(Fixtures_Rosters!$C$35="","",Fixtures_Rosters!$C$35)</f>
        <v/>
      </c>
      <c r="G338" s="44" t="b">
        <f>AND(LEN($F338&amp;"")&gt;0,UPPER(INDEX(Fixtures_Rosters!$F$27:$F$40,$E338))="YES")</f>
        <v>0</v>
      </c>
      <c r="H338" s="44" t="b">
        <f>INDEX(Fixtures_Rosters!$L$27:$AA$40,$E338,INDEX($D$2:$D$15,$A338))="Available"</f>
        <v>1</v>
      </c>
      <c r="I338" s="44" t="b">
        <f>UPPER(INDEX(Fixtures_Rosters!$J$27:$J$40,$E338))="YES"</f>
        <v>1</v>
      </c>
      <c r="J338" s="44" t="b">
        <f>TRUE</f>
        <v>1</v>
      </c>
      <c r="K338" s="44" t="b">
        <f t="shared" si="69"/>
        <v>0</v>
      </c>
      <c r="L338" s="44">
        <f t="shared" si="72"/>
        <v>30</v>
      </c>
      <c r="M338" s="44">
        <f t="shared" si="70"/>
        <v>5</v>
      </c>
      <c r="N338" s="44">
        <f>MOD($E338-$A338-$C338+ROWS(Fixtures_Rosters!$C$27:$C$40)*2,ROWS(Fixtures_Rosters!$C$27:$C$40))</f>
        <v>0</v>
      </c>
      <c r="O338" s="44" t="b">
        <f t="shared" si="71"/>
        <v>1</v>
      </c>
      <c r="P338" s="44">
        <f>IF(AND(INDEX($F$2:$F$15,$A338),$G338,$H338,$I338,$J338,$K338,$O338),$M338*Validation_Lists!$I$3*Validation_Lists!$I$3+$L338*Validation_Lists!$I$3+$N338,Validation_Lists!$I$2)</f>
        <v>999999</v>
      </c>
    </row>
    <row r="339" spans="1:16" x14ac:dyDescent="0.2">
      <c r="A339" s="44">
        <v>6</v>
      </c>
      <c r="B339" s="44">
        <v>6</v>
      </c>
      <c r="C339" s="44">
        <v>3</v>
      </c>
      <c r="D339" s="44" t="s">
        <v>58</v>
      </c>
      <c r="E339" s="44">
        <v>10</v>
      </c>
      <c r="F339" s="44" t="str">
        <f>IF(Fixtures_Rosters!$C$36="","",Fixtures_Rosters!$C$36)</f>
        <v/>
      </c>
      <c r="G339" s="44" t="b">
        <f>AND(LEN($F339&amp;"")&gt;0,UPPER(INDEX(Fixtures_Rosters!$F$27:$F$40,$E339))="YES")</f>
        <v>0</v>
      </c>
      <c r="H339" s="44" t="b">
        <f>INDEX(Fixtures_Rosters!$L$27:$AA$40,$E339,INDEX($D$2:$D$15,$A339))="Available"</f>
        <v>1</v>
      </c>
      <c r="I339" s="44" t="b">
        <f>UPPER(INDEX(Fixtures_Rosters!$J$27:$J$40,$E339))="YES"</f>
        <v>1</v>
      </c>
      <c r="J339" s="44" t="b">
        <f>TRUE</f>
        <v>1</v>
      </c>
      <c r="K339" s="44" t="b">
        <f t="shared" si="69"/>
        <v>0</v>
      </c>
      <c r="L339" s="44">
        <f t="shared" si="72"/>
        <v>30</v>
      </c>
      <c r="M339" s="44">
        <f t="shared" si="70"/>
        <v>5</v>
      </c>
      <c r="N339" s="44">
        <f>MOD($E339-$A339-$C339+ROWS(Fixtures_Rosters!$C$27:$C$40)*2,ROWS(Fixtures_Rosters!$C$27:$C$40))</f>
        <v>1</v>
      </c>
      <c r="O339" s="44" t="b">
        <f t="shared" si="71"/>
        <v>1</v>
      </c>
      <c r="P339" s="44">
        <f>IF(AND(INDEX($F$2:$F$15,$A339),$G339,$H339,$I339,$J339,$K339,$O339),$M339*Validation_Lists!$I$3*Validation_Lists!$I$3+$L339*Validation_Lists!$I$3+$N339,Validation_Lists!$I$2)</f>
        <v>999999</v>
      </c>
    </row>
    <row r="340" spans="1:16" x14ac:dyDescent="0.2">
      <c r="A340" s="44">
        <v>6</v>
      </c>
      <c r="B340" s="44">
        <v>6</v>
      </c>
      <c r="C340" s="44">
        <v>3</v>
      </c>
      <c r="D340" s="44" t="s">
        <v>58</v>
      </c>
      <c r="E340" s="44">
        <v>11</v>
      </c>
      <c r="F340" s="44" t="str">
        <f>IF(Fixtures_Rosters!$C$37="","",Fixtures_Rosters!$C$37)</f>
        <v/>
      </c>
      <c r="G340" s="44" t="b">
        <f>AND(LEN($F340&amp;"")&gt;0,UPPER(INDEX(Fixtures_Rosters!$F$27:$F$40,$E340))="YES")</f>
        <v>0</v>
      </c>
      <c r="H340" s="44" t="b">
        <f>INDEX(Fixtures_Rosters!$L$27:$AA$40,$E340,INDEX($D$2:$D$15,$A340))="Available"</f>
        <v>1</v>
      </c>
      <c r="I340" s="44" t="b">
        <f>UPPER(INDEX(Fixtures_Rosters!$J$27:$J$40,$E340))="YES"</f>
        <v>1</v>
      </c>
      <c r="J340" s="44" t="b">
        <f>TRUE</f>
        <v>1</v>
      </c>
      <c r="K340" s="44" t="b">
        <f t="shared" si="69"/>
        <v>0</v>
      </c>
      <c r="L340" s="44">
        <f t="shared" si="72"/>
        <v>30</v>
      </c>
      <c r="M340" s="44">
        <f t="shared" si="70"/>
        <v>5</v>
      </c>
      <c r="N340" s="44">
        <f>MOD($E340-$A340-$C340+ROWS(Fixtures_Rosters!$C$27:$C$40)*2,ROWS(Fixtures_Rosters!$C$27:$C$40))</f>
        <v>2</v>
      </c>
      <c r="O340" s="44" t="b">
        <f t="shared" si="71"/>
        <v>1</v>
      </c>
      <c r="P340" s="44">
        <f>IF(AND(INDEX($F$2:$F$15,$A340),$G340,$H340,$I340,$J340,$K340,$O340),$M340*Validation_Lists!$I$3*Validation_Lists!$I$3+$L340*Validation_Lists!$I$3+$N340,Validation_Lists!$I$2)</f>
        <v>999999</v>
      </c>
    </row>
    <row r="341" spans="1:16" x14ac:dyDescent="0.2">
      <c r="A341" s="44">
        <v>6</v>
      </c>
      <c r="B341" s="44">
        <v>6</v>
      </c>
      <c r="C341" s="44">
        <v>3</v>
      </c>
      <c r="D341" s="44" t="s">
        <v>58</v>
      </c>
      <c r="E341" s="44">
        <v>12</v>
      </c>
      <c r="F341" s="44" t="str">
        <f>IF(Fixtures_Rosters!$C$38="","",Fixtures_Rosters!$C$38)</f>
        <v/>
      </c>
      <c r="G341" s="44" t="b">
        <f>AND(LEN($F341&amp;"")&gt;0,UPPER(INDEX(Fixtures_Rosters!$F$27:$F$40,$E341))="YES")</f>
        <v>0</v>
      </c>
      <c r="H341" s="44" t="b">
        <f>INDEX(Fixtures_Rosters!$L$27:$AA$40,$E341,INDEX($D$2:$D$15,$A341))="Available"</f>
        <v>1</v>
      </c>
      <c r="I341" s="44" t="b">
        <f>UPPER(INDEX(Fixtures_Rosters!$J$27:$J$40,$E341))="YES"</f>
        <v>1</v>
      </c>
      <c r="J341" s="44" t="b">
        <f>TRUE</f>
        <v>1</v>
      </c>
      <c r="K341" s="44" t="b">
        <f t="shared" si="69"/>
        <v>0</v>
      </c>
      <c r="L341" s="44">
        <f t="shared" si="72"/>
        <v>30</v>
      </c>
      <c r="M341" s="44">
        <f t="shared" si="70"/>
        <v>5</v>
      </c>
      <c r="N341" s="44">
        <f>MOD($E341-$A341-$C341+ROWS(Fixtures_Rosters!$C$27:$C$40)*2,ROWS(Fixtures_Rosters!$C$27:$C$40))</f>
        <v>3</v>
      </c>
      <c r="O341" s="44" t="b">
        <f t="shared" si="71"/>
        <v>1</v>
      </c>
      <c r="P341" s="44">
        <f>IF(AND(INDEX($F$2:$F$15,$A341),$G341,$H341,$I341,$J341,$K341,$O341),$M341*Validation_Lists!$I$3*Validation_Lists!$I$3+$L341*Validation_Lists!$I$3+$N341,Validation_Lists!$I$2)</f>
        <v>999999</v>
      </c>
    </row>
    <row r="342" spans="1:16" x14ac:dyDescent="0.2">
      <c r="A342" s="44">
        <v>6</v>
      </c>
      <c r="B342" s="44">
        <v>6</v>
      </c>
      <c r="C342" s="44">
        <v>3</v>
      </c>
      <c r="D342" s="44" t="s">
        <v>58</v>
      </c>
      <c r="E342" s="44">
        <v>13</v>
      </c>
      <c r="F342" s="44" t="str">
        <f>IF(Fixtures_Rosters!$C$39="","",Fixtures_Rosters!$C$39)</f>
        <v/>
      </c>
      <c r="G342" s="44" t="b">
        <f>AND(LEN($F342&amp;"")&gt;0,UPPER(INDEX(Fixtures_Rosters!$F$27:$F$40,$E342))="YES")</f>
        <v>0</v>
      </c>
      <c r="H342" s="44" t="b">
        <f>INDEX(Fixtures_Rosters!$L$27:$AA$40,$E342,INDEX($D$2:$D$15,$A342))="Available"</f>
        <v>1</v>
      </c>
      <c r="I342" s="44" t="b">
        <f>UPPER(INDEX(Fixtures_Rosters!$J$27:$J$40,$E342))="YES"</f>
        <v>1</v>
      </c>
      <c r="J342" s="44" t="b">
        <f>TRUE</f>
        <v>1</v>
      </c>
      <c r="K342" s="44" t="b">
        <f t="shared" si="69"/>
        <v>0</v>
      </c>
      <c r="L342" s="44">
        <f t="shared" si="72"/>
        <v>30</v>
      </c>
      <c r="M342" s="44">
        <f t="shared" si="70"/>
        <v>5</v>
      </c>
      <c r="N342" s="44">
        <f>MOD($E342-$A342-$C342+ROWS(Fixtures_Rosters!$C$27:$C$40)*2,ROWS(Fixtures_Rosters!$C$27:$C$40))</f>
        <v>4</v>
      </c>
      <c r="O342" s="44" t="b">
        <f t="shared" si="71"/>
        <v>1</v>
      </c>
      <c r="P342" s="44">
        <f>IF(AND(INDEX($F$2:$F$15,$A342),$G342,$H342,$I342,$J342,$K342,$O342),$M342*Validation_Lists!$I$3*Validation_Lists!$I$3+$L342*Validation_Lists!$I$3+$N342,Validation_Lists!$I$2)</f>
        <v>999999</v>
      </c>
    </row>
    <row r="343" spans="1:16" x14ac:dyDescent="0.2">
      <c r="A343" s="44">
        <v>6</v>
      </c>
      <c r="B343" s="44">
        <v>6</v>
      </c>
      <c r="C343" s="44">
        <v>3</v>
      </c>
      <c r="D343" s="44" t="s">
        <v>58</v>
      </c>
      <c r="E343" s="44">
        <v>14</v>
      </c>
      <c r="F343" s="44" t="str">
        <f>IF(Fixtures_Rosters!$C$40="","",Fixtures_Rosters!$C$40)</f>
        <v/>
      </c>
      <c r="G343" s="44" t="b">
        <f>AND(LEN($F343&amp;"")&gt;0,UPPER(INDEX(Fixtures_Rosters!$F$27:$F$40,$E343))="YES")</f>
        <v>0</v>
      </c>
      <c r="H343" s="44" t="b">
        <f>INDEX(Fixtures_Rosters!$L$27:$AA$40,$E343,INDEX($D$2:$D$15,$A343))="Available"</f>
        <v>1</v>
      </c>
      <c r="I343" s="44" t="b">
        <f>UPPER(INDEX(Fixtures_Rosters!$J$27:$J$40,$E343))="YES"</f>
        <v>1</v>
      </c>
      <c r="J343" s="44" t="b">
        <f>TRUE</f>
        <v>1</v>
      </c>
      <c r="K343" s="44" t="b">
        <f t="shared" si="69"/>
        <v>0</v>
      </c>
      <c r="L343" s="44">
        <f t="shared" si="72"/>
        <v>30</v>
      </c>
      <c r="M343" s="44">
        <f t="shared" si="70"/>
        <v>5</v>
      </c>
      <c r="N343" s="44">
        <f>MOD($E343-$A343-$C343+ROWS(Fixtures_Rosters!$C$27:$C$40)*2,ROWS(Fixtures_Rosters!$C$27:$C$40))</f>
        <v>5</v>
      </c>
      <c r="O343" s="44" t="b">
        <f t="shared" si="71"/>
        <v>1</v>
      </c>
      <c r="P343" s="44">
        <f>IF(AND(INDEX($F$2:$F$15,$A343),$G343,$H343,$I343,$J343,$K343,$O343),$M343*Validation_Lists!$I$3*Validation_Lists!$I$3+$L343*Validation_Lists!$I$3+$N343,Validation_Lists!$I$2)</f>
        <v>999999</v>
      </c>
    </row>
    <row r="344" spans="1:16" x14ac:dyDescent="0.2">
      <c r="A344" s="44">
        <v>6</v>
      </c>
      <c r="B344" s="44">
        <v>6</v>
      </c>
      <c r="C344" s="44">
        <v>4</v>
      </c>
      <c r="D344" s="44" t="s">
        <v>59</v>
      </c>
      <c r="E344" s="44">
        <v>1</v>
      </c>
      <c r="F344" s="44" t="str">
        <f>IF(Fixtures_Rosters!$C$27="","",Fixtures_Rosters!$C$27)</f>
        <v/>
      </c>
      <c r="G344" s="44" t="b">
        <f>AND(LEN($F344&amp;"")&gt;0,UPPER(INDEX(Fixtures_Rosters!$F$27:$F$40,$E344))="YES")</f>
        <v>0</v>
      </c>
      <c r="H344" s="44" t="b">
        <f>INDEX(Fixtures_Rosters!$L$27:$AA$40,$E344,INDEX($D$2:$D$15,$A344))="Available"</f>
        <v>1</v>
      </c>
      <c r="I344" s="44" t="b">
        <f>AND(UPPER(INDEX($E$2:$E$15,$A344))="HOME",UPPER(INDEX(Fixtures_Rosters!$K$27:$K$40,$E344))="YES")</f>
        <v>0</v>
      </c>
      <c r="J344" s="44" t="b">
        <f>TRUE</f>
        <v>1</v>
      </c>
      <c r="K344" s="44" t="b">
        <f t="shared" ref="K344:K357" si="73">COUNTIF($J$7:$L$7,$F344)=0</f>
        <v>0</v>
      </c>
      <c r="L344" s="44">
        <f t="shared" si="72"/>
        <v>30</v>
      </c>
      <c r="M344" s="44">
        <f t="shared" ref="M344:M357" si="74">COUNTIF($M$2:$M$6,$F344)</f>
        <v>5</v>
      </c>
      <c r="N344" s="44">
        <f>MOD($E344-$A344-$C344+ROWS(Fixtures_Rosters!$C$27:$C$40)*2,ROWS(Fixtures_Rosters!$C$27:$C$40))</f>
        <v>5</v>
      </c>
      <c r="O344" s="44" t="b">
        <f t="shared" ref="O344:O357" si="75">OR($C$7&lt;&gt;$C$6+1,$F$6=FALSE,$F344&lt;&gt;$M$6)</f>
        <v>1</v>
      </c>
      <c r="P344" s="44">
        <f>IF(AND(INDEX($F$2:$F$15,$A344),$G344,$H344,$I344,$J344,$K344,$O344),$M344*Validation_Lists!$I$3*Validation_Lists!$I$3+$L344*Validation_Lists!$I$3+$N344,Validation_Lists!$I$2)</f>
        <v>999999</v>
      </c>
    </row>
    <row r="345" spans="1:16" x14ac:dyDescent="0.2">
      <c r="A345" s="44">
        <v>6</v>
      </c>
      <c r="B345" s="44">
        <v>6</v>
      </c>
      <c r="C345" s="44">
        <v>4</v>
      </c>
      <c r="D345" s="44" t="s">
        <v>59</v>
      </c>
      <c r="E345" s="44">
        <v>2</v>
      </c>
      <c r="F345" s="44" t="str">
        <f>IF(Fixtures_Rosters!$C$28="","",Fixtures_Rosters!$C$28)</f>
        <v/>
      </c>
      <c r="G345" s="44" t="b">
        <f>AND(LEN($F345&amp;"")&gt;0,UPPER(INDEX(Fixtures_Rosters!$F$27:$F$40,$E345))="YES")</f>
        <v>0</v>
      </c>
      <c r="H345" s="44" t="b">
        <f>INDEX(Fixtures_Rosters!$L$27:$AA$40,$E345,INDEX($D$2:$D$15,$A345))="Available"</f>
        <v>1</v>
      </c>
      <c r="I345" s="44" t="b">
        <f>AND(UPPER(INDEX($E$2:$E$15,$A345))="HOME",UPPER(INDEX(Fixtures_Rosters!$K$27:$K$40,$E345))="YES")</f>
        <v>0</v>
      </c>
      <c r="J345" s="44" t="b">
        <f>TRUE</f>
        <v>1</v>
      </c>
      <c r="K345" s="44" t="b">
        <f t="shared" si="73"/>
        <v>0</v>
      </c>
      <c r="L345" s="44">
        <f t="shared" si="72"/>
        <v>30</v>
      </c>
      <c r="M345" s="44">
        <f t="shared" si="74"/>
        <v>5</v>
      </c>
      <c r="N345" s="44">
        <f>MOD($E345-$A345-$C345+ROWS(Fixtures_Rosters!$C$27:$C$40)*2,ROWS(Fixtures_Rosters!$C$27:$C$40))</f>
        <v>6</v>
      </c>
      <c r="O345" s="44" t="b">
        <f t="shared" si="75"/>
        <v>1</v>
      </c>
      <c r="P345" s="44">
        <f>IF(AND(INDEX($F$2:$F$15,$A345),$G345,$H345,$I345,$J345,$K345,$O345),$M345*Validation_Lists!$I$3*Validation_Lists!$I$3+$L345*Validation_Lists!$I$3+$N345,Validation_Lists!$I$2)</f>
        <v>999999</v>
      </c>
    </row>
    <row r="346" spans="1:16" x14ac:dyDescent="0.2">
      <c r="A346" s="44">
        <v>6</v>
      </c>
      <c r="B346" s="44">
        <v>6</v>
      </c>
      <c r="C346" s="44">
        <v>4</v>
      </c>
      <c r="D346" s="44" t="s">
        <v>59</v>
      </c>
      <c r="E346" s="44">
        <v>3</v>
      </c>
      <c r="F346" s="44" t="str">
        <f>IF(Fixtures_Rosters!$C$29="","",Fixtures_Rosters!$C$29)</f>
        <v/>
      </c>
      <c r="G346" s="44" t="b">
        <f>AND(LEN($F346&amp;"")&gt;0,UPPER(INDEX(Fixtures_Rosters!$F$27:$F$40,$E346))="YES")</f>
        <v>0</v>
      </c>
      <c r="H346" s="44" t="b">
        <f>INDEX(Fixtures_Rosters!$L$27:$AA$40,$E346,INDEX($D$2:$D$15,$A346))="Available"</f>
        <v>1</v>
      </c>
      <c r="I346" s="44" t="b">
        <f>AND(UPPER(INDEX($E$2:$E$15,$A346))="HOME",UPPER(INDEX(Fixtures_Rosters!$K$27:$K$40,$E346))="YES")</f>
        <v>0</v>
      </c>
      <c r="J346" s="44" t="b">
        <f>TRUE</f>
        <v>1</v>
      </c>
      <c r="K346" s="44" t="b">
        <f t="shared" si="73"/>
        <v>0</v>
      </c>
      <c r="L346" s="44">
        <f t="shared" si="72"/>
        <v>30</v>
      </c>
      <c r="M346" s="44">
        <f t="shared" si="74"/>
        <v>5</v>
      </c>
      <c r="N346" s="44">
        <f>MOD($E346-$A346-$C346+ROWS(Fixtures_Rosters!$C$27:$C$40)*2,ROWS(Fixtures_Rosters!$C$27:$C$40))</f>
        <v>7</v>
      </c>
      <c r="O346" s="44" t="b">
        <f t="shared" si="75"/>
        <v>1</v>
      </c>
      <c r="P346" s="44">
        <f>IF(AND(INDEX($F$2:$F$15,$A346),$G346,$H346,$I346,$J346,$K346,$O346),$M346*Validation_Lists!$I$3*Validation_Lists!$I$3+$L346*Validation_Lists!$I$3+$N346,Validation_Lists!$I$2)</f>
        <v>999999</v>
      </c>
    </row>
    <row r="347" spans="1:16" x14ac:dyDescent="0.2">
      <c r="A347" s="44">
        <v>6</v>
      </c>
      <c r="B347" s="44">
        <v>6</v>
      </c>
      <c r="C347" s="44">
        <v>4</v>
      </c>
      <c r="D347" s="44" t="s">
        <v>59</v>
      </c>
      <c r="E347" s="44">
        <v>4</v>
      </c>
      <c r="F347" s="44" t="str">
        <f>IF(Fixtures_Rosters!$C$30="","",Fixtures_Rosters!$C$30)</f>
        <v/>
      </c>
      <c r="G347" s="44" t="b">
        <f>AND(LEN($F347&amp;"")&gt;0,UPPER(INDEX(Fixtures_Rosters!$F$27:$F$40,$E347))="YES")</f>
        <v>0</v>
      </c>
      <c r="H347" s="44" t="b">
        <f>INDEX(Fixtures_Rosters!$L$27:$AA$40,$E347,INDEX($D$2:$D$15,$A347))="Available"</f>
        <v>1</v>
      </c>
      <c r="I347" s="44" t="b">
        <f>AND(UPPER(INDEX($E$2:$E$15,$A347))="HOME",UPPER(INDEX(Fixtures_Rosters!$K$27:$K$40,$E347))="YES")</f>
        <v>0</v>
      </c>
      <c r="J347" s="44" t="b">
        <f>TRUE</f>
        <v>1</v>
      </c>
      <c r="K347" s="44" t="b">
        <f t="shared" si="73"/>
        <v>0</v>
      </c>
      <c r="L347" s="44">
        <f t="shared" si="72"/>
        <v>30</v>
      </c>
      <c r="M347" s="44">
        <f t="shared" si="74"/>
        <v>5</v>
      </c>
      <c r="N347" s="44">
        <f>MOD($E347-$A347-$C347+ROWS(Fixtures_Rosters!$C$27:$C$40)*2,ROWS(Fixtures_Rosters!$C$27:$C$40))</f>
        <v>8</v>
      </c>
      <c r="O347" s="44" t="b">
        <f t="shared" si="75"/>
        <v>1</v>
      </c>
      <c r="P347" s="44">
        <f>IF(AND(INDEX($F$2:$F$15,$A347),$G347,$H347,$I347,$J347,$K347,$O347),$M347*Validation_Lists!$I$3*Validation_Lists!$I$3+$L347*Validation_Lists!$I$3+$N347,Validation_Lists!$I$2)</f>
        <v>999999</v>
      </c>
    </row>
    <row r="348" spans="1:16" x14ac:dyDescent="0.2">
      <c r="A348" s="44">
        <v>6</v>
      </c>
      <c r="B348" s="44">
        <v>6</v>
      </c>
      <c r="C348" s="44">
        <v>4</v>
      </c>
      <c r="D348" s="44" t="s">
        <v>59</v>
      </c>
      <c r="E348" s="44">
        <v>5</v>
      </c>
      <c r="F348" s="44" t="str">
        <f>IF(Fixtures_Rosters!$C$31="","",Fixtures_Rosters!$C$31)</f>
        <v/>
      </c>
      <c r="G348" s="44" t="b">
        <f>AND(LEN($F348&amp;"")&gt;0,UPPER(INDEX(Fixtures_Rosters!$F$27:$F$40,$E348))="YES")</f>
        <v>0</v>
      </c>
      <c r="H348" s="44" t="b">
        <f>INDEX(Fixtures_Rosters!$L$27:$AA$40,$E348,INDEX($D$2:$D$15,$A348))="Available"</f>
        <v>1</v>
      </c>
      <c r="I348" s="44" t="b">
        <f>AND(UPPER(INDEX($E$2:$E$15,$A348))="HOME",UPPER(INDEX(Fixtures_Rosters!$K$27:$K$40,$E348))="YES")</f>
        <v>0</v>
      </c>
      <c r="J348" s="44" t="b">
        <f>TRUE</f>
        <v>1</v>
      </c>
      <c r="K348" s="44" t="b">
        <f t="shared" si="73"/>
        <v>0</v>
      </c>
      <c r="L348" s="44">
        <f t="shared" si="72"/>
        <v>30</v>
      </c>
      <c r="M348" s="44">
        <f t="shared" si="74"/>
        <v>5</v>
      </c>
      <c r="N348" s="44">
        <f>MOD($E348-$A348-$C348+ROWS(Fixtures_Rosters!$C$27:$C$40)*2,ROWS(Fixtures_Rosters!$C$27:$C$40))</f>
        <v>9</v>
      </c>
      <c r="O348" s="44" t="b">
        <f t="shared" si="75"/>
        <v>1</v>
      </c>
      <c r="P348" s="44">
        <f>IF(AND(INDEX($F$2:$F$15,$A348),$G348,$H348,$I348,$J348,$K348,$O348),$M348*Validation_Lists!$I$3*Validation_Lists!$I$3+$L348*Validation_Lists!$I$3+$N348,Validation_Lists!$I$2)</f>
        <v>999999</v>
      </c>
    </row>
    <row r="349" spans="1:16" x14ac:dyDescent="0.2">
      <c r="A349" s="44">
        <v>6</v>
      </c>
      <c r="B349" s="44">
        <v>6</v>
      </c>
      <c r="C349" s="44">
        <v>4</v>
      </c>
      <c r="D349" s="44" t="s">
        <v>59</v>
      </c>
      <c r="E349" s="44">
        <v>6</v>
      </c>
      <c r="F349" s="44" t="str">
        <f>IF(Fixtures_Rosters!$C$32="","",Fixtures_Rosters!$C$32)</f>
        <v/>
      </c>
      <c r="G349" s="44" t="b">
        <f>AND(LEN($F349&amp;"")&gt;0,UPPER(INDEX(Fixtures_Rosters!$F$27:$F$40,$E349))="YES")</f>
        <v>0</v>
      </c>
      <c r="H349" s="44" t="b">
        <f>INDEX(Fixtures_Rosters!$L$27:$AA$40,$E349,INDEX($D$2:$D$15,$A349))="Available"</f>
        <v>1</v>
      </c>
      <c r="I349" s="44" t="b">
        <f>AND(UPPER(INDEX($E$2:$E$15,$A349))="HOME",UPPER(INDEX(Fixtures_Rosters!$K$27:$K$40,$E349))="YES")</f>
        <v>0</v>
      </c>
      <c r="J349" s="44" t="b">
        <f>TRUE</f>
        <v>1</v>
      </c>
      <c r="K349" s="44" t="b">
        <f t="shared" si="73"/>
        <v>0</v>
      </c>
      <c r="L349" s="44">
        <f t="shared" si="72"/>
        <v>30</v>
      </c>
      <c r="M349" s="44">
        <f t="shared" si="74"/>
        <v>5</v>
      </c>
      <c r="N349" s="44">
        <f>MOD($E349-$A349-$C349+ROWS(Fixtures_Rosters!$C$27:$C$40)*2,ROWS(Fixtures_Rosters!$C$27:$C$40))</f>
        <v>10</v>
      </c>
      <c r="O349" s="44" t="b">
        <f t="shared" si="75"/>
        <v>1</v>
      </c>
      <c r="P349" s="44">
        <f>IF(AND(INDEX($F$2:$F$15,$A349),$G349,$H349,$I349,$J349,$K349,$O349),$M349*Validation_Lists!$I$3*Validation_Lists!$I$3+$L349*Validation_Lists!$I$3+$N349,Validation_Lists!$I$2)</f>
        <v>999999</v>
      </c>
    </row>
    <row r="350" spans="1:16" x14ac:dyDescent="0.2">
      <c r="A350" s="44">
        <v>6</v>
      </c>
      <c r="B350" s="44">
        <v>6</v>
      </c>
      <c r="C350" s="44">
        <v>4</v>
      </c>
      <c r="D350" s="44" t="s">
        <v>59</v>
      </c>
      <c r="E350" s="44">
        <v>7</v>
      </c>
      <c r="F350" s="44" t="str">
        <f>IF(Fixtures_Rosters!$C$33="","",Fixtures_Rosters!$C$33)</f>
        <v/>
      </c>
      <c r="G350" s="44" t="b">
        <f>AND(LEN($F350&amp;"")&gt;0,UPPER(INDEX(Fixtures_Rosters!$F$27:$F$40,$E350))="YES")</f>
        <v>0</v>
      </c>
      <c r="H350" s="44" t="b">
        <f>INDEX(Fixtures_Rosters!$L$27:$AA$40,$E350,INDEX($D$2:$D$15,$A350))="Available"</f>
        <v>1</v>
      </c>
      <c r="I350" s="44" t="b">
        <f>AND(UPPER(INDEX($E$2:$E$15,$A350))="HOME",UPPER(INDEX(Fixtures_Rosters!$K$27:$K$40,$E350))="YES")</f>
        <v>0</v>
      </c>
      <c r="J350" s="44" t="b">
        <f>TRUE</f>
        <v>1</v>
      </c>
      <c r="K350" s="44" t="b">
        <f t="shared" si="73"/>
        <v>0</v>
      </c>
      <c r="L350" s="44">
        <f t="shared" si="72"/>
        <v>30</v>
      </c>
      <c r="M350" s="44">
        <f t="shared" si="74"/>
        <v>5</v>
      </c>
      <c r="N350" s="44">
        <f>MOD($E350-$A350-$C350+ROWS(Fixtures_Rosters!$C$27:$C$40)*2,ROWS(Fixtures_Rosters!$C$27:$C$40))</f>
        <v>11</v>
      </c>
      <c r="O350" s="44" t="b">
        <f t="shared" si="75"/>
        <v>1</v>
      </c>
      <c r="P350" s="44">
        <f>IF(AND(INDEX($F$2:$F$15,$A350),$G350,$H350,$I350,$J350,$K350,$O350),$M350*Validation_Lists!$I$3*Validation_Lists!$I$3+$L350*Validation_Lists!$I$3+$N350,Validation_Lists!$I$2)</f>
        <v>999999</v>
      </c>
    </row>
    <row r="351" spans="1:16" x14ac:dyDescent="0.2">
      <c r="A351" s="44">
        <v>6</v>
      </c>
      <c r="B351" s="44">
        <v>6</v>
      </c>
      <c r="C351" s="44">
        <v>4</v>
      </c>
      <c r="D351" s="44" t="s">
        <v>59</v>
      </c>
      <c r="E351" s="44">
        <v>8</v>
      </c>
      <c r="F351" s="44" t="str">
        <f>IF(Fixtures_Rosters!$C$34="","",Fixtures_Rosters!$C$34)</f>
        <v/>
      </c>
      <c r="G351" s="44" t="b">
        <f>AND(LEN($F351&amp;"")&gt;0,UPPER(INDEX(Fixtures_Rosters!$F$27:$F$40,$E351))="YES")</f>
        <v>0</v>
      </c>
      <c r="H351" s="44" t="b">
        <f>INDEX(Fixtures_Rosters!$L$27:$AA$40,$E351,INDEX($D$2:$D$15,$A351))="Available"</f>
        <v>1</v>
      </c>
      <c r="I351" s="44" t="b">
        <f>AND(UPPER(INDEX($E$2:$E$15,$A351))="HOME",UPPER(INDEX(Fixtures_Rosters!$K$27:$K$40,$E351))="YES")</f>
        <v>0</v>
      </c>
      <c r="J351" s="44" t="b">
        <f>TRUE</f>
        <v>1</v>
      </c>
      <c r="K351" s="44" t="b">
        <f t="shared" si="73"/>
        <v>0</v>
      </c>
      <c r="L351" s="44">
        <f t="shared" si="72"/>
        <v>30</v>
      </c>
      <c r="M351" s="44">
        <f t="shared" si="74"/>
        <v>5</v>
      </c>
      <c r="N351" s="44">
        <f>MOD($E351-$A351-$C351+ROWS(Fixtures_Rosters!$C$27:$C$40)*2,ROWS(Fixtures_Rosters!$C$27:$C$40))</f>
        <v>12</v>
      </c>
      <c r="O351" s="44" t="b">
        <f t="shared" si="75"/>
        <v>1</v>
      </c>
      <c r="P351" s="44">
        <f>IF(AND(INDEX($F$2:$F$15,$A351),$G351,$H351,$I351,$J351,$K351,$O351),$M351*Validation_Lists!$I$3*Validation_Lists!$I$3+$L351*Validation_Lists!$I$3+$N351,Validation_Lists!$I$2)</f>
        <v>999999</v>
      </c>
    </row>
    <row r="352" spans="1:16" x14ac:dyDescent="0.2">
      <c r="A352" s="44">
        <v>6</v>
      </c>
      <c r="B352" s="44">
        <v>6</v>
      </c>
      <c r="C352" s="44">
        <v>4</v>
      </c>
      <c r="D352" s="44" t="s">
        <v>59</v>
      </c>
      <c r="E352" s="44">
        <v>9</v>
      </c>
      <c r="F352" s="44" t="str">
        <f>IF(Fixtures_Rosters!$C$35="","",Fixtures_Rosters!$C$35)</f>
        <v/>
      </c>
      <c r="G352" s="44" t="b">
        <f>AND(LEN($F352&amp;"")&gt;0,UPPER(INDEX(Fixtures_Rosters!$F$27:$F$40,$E352))="YES")</f>
        <v>0</v>
      </c>
      <c r="H352" s="44" t="b">
        <f>INDEX(Fixtures_Rosters!$L$27:$AA$40,$E352,INDEX($D$2:$D$15,$A352))="Available"</f>
        <v>1</v>
      </c>
      <c r="I352" s="44" t="b">
        <f>AND(UPPER(INDEX($E$2:$E$15,$A352))="HOME",UPPER(INDEX(Fixtures_Rosters!$K$27:$K$40,$E352))="YES")</f>
        <v>0</v>
      </c>
      <c r="J352" s="44" t="b">
        <f>TRUE</f>
        <v>1</v>
      </c>
      <c r="K352" s="44" t="b">
        <f t="shared" si="73"/>
        <v>0</v>
      </c>
      <c r="L352" s="44">
        <f t="shared" si="72"/>
        <v>30</v>
      </c>
      <c r="M352" s="44">
        <f t="shared" si="74"/>
        <v>5</v>
      </c>
      <c r="N352" s="44">
        <f>MOD($E352-$A352-$C352+ROWS(Fixtures_Rosters!$C$27:$C$40)*2,ROWS(Fixtures_Rosters!$C$27:$C$40))</f>
        <v>13</v>
      </c>
      <c r="O352" s="44" t="b">
        <f t="shared" si="75"/>
        <v>1</v>
      </c>
      <c r="P352" s="44">
        <f>IF(AND(INDEX($F$2:$F$15,$A352),$G352,$H352,$I352,$J352,$K352,$O352),$M352*Validation_Lists!$I$3*Validation_Lists!$I$3+$L352*Validation_Lists!$I$3+$N352,Validation_Lists!$I$2)</f>
        <v>999999</v>
      </c>
    </row>
    <row r="353" spans="1:16" x14ac:dyDescent="0.2">
      <c r="A353" s="44">
        <v>6</v>
      </c>
      <c r="B353" s="44">
        <v>6</v>
      </c>
      <c r="C353" s="44">
        <v>4</v>
      </c>
      <c r="D353" s="44" t="s">
        <v>59</v>
      </c>
      <c r="E353" s="44">
        <v>10</v>
      </c>
      <c r="F353" s="44" t="str">
        <f>IF(Fixtures_Rosters!$C$36="","",Fixtures_Rosters!$C$36)</f>
        <v/>
      </c>
      <c r="G353" s="44" t="b">
        <f>AND(LEN($F353&amp;"")&gt;0,UPPER(INDEX(Fixtures_Rosters!$F$27:$F$40,$E353))="YES")</f>
        <v>0</v>
      </c>
      <c r="H353" s="44" t="b">
        <f>INDEX(Fixtures_Rosters!$L$27:$AA$40,$E353,INDEX($D$2:$D$15,$A353))="Available"</f>
        <v>1</v>
      </c>
      <c r="I353" s="44" t="b">
        <f>AND(UPPER(INDEX($E$2:$E$15,$A353))="HOME",UPPER(INDEX(Fixtures_Rosters!$K$27:$K$40,$E353))="YES")</f>
        <v>0</v>
      </c>
      <c r="J353" s="44" t="b">
        <f>TRUE</f>
        <v>1</v>
      </c>
      <c r="K353" s="44" t="b">
        <f t="shared" si="73"/>
        <v>0</v>
      </c>
      <c r="L353" s="44">
        <f t="shared" si="72"/>
        <v>30</v>
      </c>
      <c r="M353" s="44">
        <f t="shared" si="74"/>
        <v>5</v>
      </c>
      <c r="N353" s="44">
        <f>MOD($E353-$A353-$C353+ROWS(Fixtures_Rosters!$C$27:$C$40)*2,ROWS(Fixtures_Rosters!$C$27:$C$40))</f>
        <v>0</v>
      </c>
      <c r="O353" s="44" t="b">
        <f t="shared" si="75"/>
        <v>1</v>
      </c>
      <c r="P353" s="44">
        <f>IF(AND(INDEX($F$2:$F$15,$A353),$G353,$H353,$I353,$J353,$K353,$O353),$M353*Validation_Lists!$I$3*Validation_Lists!$I$3+$L353*Validation_Lists!$I$3+$N353,Validation_Lists!$I$2)</f>
        <v>999999</v>
      </c>
    </row>
    <row r="354" spans="1:16" x14ac:dyDescent="0.2">
      <c r="A354" s="44">
        <v>6</v>
      </c>
      <c r="B354" s="44">
        <v>6</v>
      </c>
      <c r="C354" s="44">
        <v>4</v>
      </c>
      <c r="D354" s="44" t="s">
        <v>59</v>
      </c>
      <c r="E354" s="44">
        <v>11</v>
      </c>
      <c r="F354" s="44" t="str">
        <f>IF(Fixtures_Rosters!$C$37="","",Fixtures_Rosters!$C$37)</f>
        <v/>
      </c>
      <c r="G354" s="44" t="b">
        <f>AND(LEN($F354&amp;"")&gt;0,UPPER(INDEX(Fixtures_Rosters!$F$27:$F$40,$E354))="YES")</f>
        <v>0</v>
      </c>
      <c r="H354" s="44" t="b">
        <f>INDEX(Fixtures_Rosters!$L$27:$AA$40,$E354,INDEX($D$2:$D$15,$A354))="Available"</f>
        <v>1</v>
      </c>
      <c r="I354" s="44" t="b">
        <f>AND(UPPER(INDEX($E$2:$E$15,$A354))="HOME",UPPER(INDEX(Fixtures_Rosters!$K$27:$K$40,$E354))="YES")</f>
        <v>0</v>
      </c>
      <c r="J354" s="44" t="b">
        <f>TRUE</f>
        <v>1</v>
      </c>
      <c r="K354" s="44" t="b">
        <f t="shared" si="73"/>
        <v>0</v>
      </c>
      <c r="L354" s="44">
        <f t="shared" si="72"/>
        <v>30</v>
      </c>
      <c r="M354" s="44">
        <f t="shared" si="74"/>
        <v>5</v>
      </c>
      <c r="N354" s="44">
        <f>MOD($E354-$A354-$C354+ROWS(Fixtures_Rosters!$C$27:$C$40)*2,ROWS(Fixtures_Rosters!$C$27:$C$40))</f>
        <v>1</v>
      </c>
      <c r="O354" s="44" t="b">
        <f t="shared" si="75"/>
        <v>1</v>
      </c>
      <c r="P354" s="44">
        <f>IF(AND(INDEX($F$2:$F$15,$A354),$G354,$H354,$I354,$J354,$K354,$O354),$M354*Validation_Lists!$I$3*Validation_Lists!$I$3+$L354*Validation_Lists!$I$3+$N354,Validation_Lists!$I$2)</f>
        <v>999999</v>
      </c>
    </row>
    <row r="355" spans="1:16" x14ac:dyDescent="0.2">
      <c r="A355" s="44">
        <v>6</v>
      </c>
      <c r="B355" s="44">
        <v>6</v>
      </c>
      <c r="C355" s="44">
        <v>4</v>
      </c>
      <c r="D355" s="44" t="s">
        <v>59</v>
      </c>
      <c r="E355" s="44">
        <v>12</v>
      </c>
      <c r="F355" s="44" t="str">
        <f>IF(Fixtures_Rosters!$C$38="","",Fixtures_Rosters!$C$38)</f>
        <v/>
      </c>
      <c r="G355" s="44" t="b">
        <f>AND(LEN($F355&amp;"")&gt;0,UPPER(INDEX(Fixtures_Rosters!$F$27:$F$40,$E355))="YES")</f>
        <v>0</v>
      </c>
      <c r="H355" s="44" t="b">
        <f>INDEX(Fixtures_Rosters!$L$27:$AA$40,$E355,INDEX($D$2:$D$15,$A355))="Available"</f>
        <v>1</v>
      </c>
      <c r="I355" s="44" t="b">
        <f>AND(UPPER(INDEX($E$2:$E$15,$A355))="HOME",UPPER(INDEX(Fixtures_Rosters!$K$27:$K$40,$E355))="YES")</f>
        <v>0</v>
      </c>
      <c r="J355" s="44" t="b">
        <f>TRUE</f>
        <v>1</v>
      </c>
      <c r="K355" s="44" t="b">
        <f t="shared" si="73"/>
        <v>0</v>
      </c>
      <c r="L355" s="44">
        <f t="shared" si="72"/>
        <v>30</v>
      </c>
      <c r="M355" s="44">
        <f t="shared" si="74"/>
        <v>5</v>
      </c>
      <c r="N355" s="44">
        <f>MOD($E355-$A355-$C355+ROWS(Fixtures_Rosters!$C$27:$C$40)*2,ROWS(Fixtures_Rosters!$C$27:$C$40))</f>
        <v>2</v>
      </c>
      <c r="O355" s="44" t="b">
        <f t="shared" si="75"/>
        <v>1</v>
      </c>
      <c r="P355" s="44">
        <f>IF(AND(INDEX($F$2:$F$15,$A355),$G355,$H355,$I355,$J355,$K355,$O355),$M355*Validation_Lists!$I$3*Validation_Lists!$I$3+$L355*Validation_Lists!$I$3+$N355,Validation_Lists!$I$2)</f>
        <v>999999</v>
      </c>
    </row>
    <row r="356" spans="1:16" x14ac:dyDescent="0.2">
      <c r="A356" s="44">
        <v>6</v>
      </c>
      <c r="B356" s="44">
        <v>6</v>
      </c>
      <c r="C356" s="44">
        <v>4</v>
      </c>
      <c r="D356" s="44" t="s">
        <v>59</v>
      </c>
      <c r="E356" s="44">
        <v>13</v>
      </c>
      <c r="F356" s="44" t="str">
        <f>IF(Fixtures_Rosters!$C$39="","",Fixtures_Rosters!$C$39)</f>
        <v/>
      </c>
      <c r="G356" s="44" t="b">
        <f>AND(LEN($F356&amp;"")&gt;0,UPPER(INDEX(Fixtures_Rosters!$F$27:$F$40,$E356))="YES")</f>
        <v>0</v>
      </c>
      <c r="H356" s="44" t="b">
        <f>INDEX(Fixtures_Rosters!$L$27:$AA$40,$E356,INDEX($D$2:$D$15,$A356))="Available"</f>
        <v>1</v>
      </c>
      <c r="I356" s="44" t="b">
        <f>AND(UPPER(INDEX($E$2:$E$15,$A356))="HOME",UPPER(INDEX(Fixtures_Rosters!$K$27:$K$40,$E356))="YES")</f>
        <v>0</v>
      </c>
      <c r="J356" s="44" t="b">
        <f>TRUE</f>
        <v>1</v>
      </c>
      <c r="K356" s="44" t="b">
        <f t="shared" si="73"/>
        <v>0</v>
      </c>
      <c r="L356" s="44">
        <f t="shared" si="72"/>
        <v>30</v>
      </c>
      <c r="M356" s="44">
        <f t="shared" si="74"/>
        <v>5</v>
      </c>
      <c r="N356" s="44">
        <f>MOD($E356-$A356-$C356+ROWS(Fixtures_Rosters!$C$27:$C$40)*2,ROWS(Fixtures_Rosters!$C$27:$C$40))</f>
        <v>3</v>
      </c>
      <c r="O356" s="44" t="b">
        <f t="shared" si="75"/>
        <v>1</v>
      </c>
      <c r="P356" s="44">
        <f>IF(AND(INDEX($F$2:$F$15,$A356),$G356,$H356,$I356,$J356,$K356,$O356),$M356*Validation_Lists!$I$3*Validation_Lists!$I$3+$L356*Validation_Lists!$I$3+$N356,Validation_Lists!$I$2)</f>
        <v>999999</v>
      </c>
    </row>
    <row r="357" spans="1:16" x14ac:dyDescent="0.2">
      <c r="A357" s="44">
        <v>6</v>
      </c>
      <c r="B357" s="44">
        <v>6</v>
      </c>
      <c r="C357" s="44">
        <v>4</v>
      </c>
      <c r="D357" s="44" t="s">
        <v>59</v>
      </c>
      <c r="E357" s="44">
        <v>14</v>
      </c>
      <c r="F357" s="44" t="str">
        <f>IF(Fixtures_Rosters!$C$40="","",Fixtures_Rosters!$C$40)</f>
        <v/>
      </c>
      <c r="G357" s="44" t="b">
        <f>AND(LEN($F357&amp;"")&gt;0,UPPER(INDEX(Fixtures_Rosters!$F$27:$F$40,$E357))="YES")</f>
        <v>0</v>
      </c>
      <c r="H357" s="44" t="b">
        <f>INDEX(Fixtures_Rosters!$L$27:$AA$40,$E357,INDEX($D$2:$D$15,$A357))="Available"</f>
        <v>1</v>
      </c>
      <c r="I357" s="44" t="b">
        <f>AND(UPPER(INDEX($E$2:$E$15,$A357))="HOME",UPPER(INDEX(Fixtures_Rosters!$K$27:$K$40,$E357))="YES")</f>
        <v>0</v>
      </c>
      <c r="J357" s="44" t="b">
        <f>TRUE</f>
        <v>1</v>
      </c>
      <c r="K357" s="44" t="b">
        <f t="shared" si="73"/>
        <v>0</v>
      </c>
      <c r="L357" s="44">
        <f t="shared" si="72"/>
        <v>30</v>
      </c>
      <c r="M357" s="44">
        <f t="shared" si="74"/>
        <v>5</v>
      </c>
      <c r="N357" s="44">
        <f>MOD($E357-$A357-$C357+ROWS(Fixtures_Rosters!$C$27:$C$40)*2,ROWS(Fixtures_Rosters!$C$27:$C$40))</f>
        <v>4</v>
      </c>
      <c r="O357" s="44" t="b">
        <f t="shared" si="75"/>
        <v>1</v>
      </c>
      <c r="P357" s="44">
        <f>IF(AND(INDEX($F$2:$F$15,$A357),$G357,$H357,$I357,$J357,$K357,$O357),$M357*Validation_Lists!$I$3*Validation_Lists!$I$3+$L357*Validation_Lists!$I$3+$N357,Validation_Lists!$I$2)</f>
        <v>999999</v>
      </c>
    </row>
    <row r="358" spans="1:16" x14ac:dyDescent="0.2">
      <c r="A358" s="44">
        <v>7</v>
      </c>
      <c r="B358" s="44">
        <v>7</v>
      </c>
      <c r="C358" s="44">
        <v>1</v>
      </c>
      <c r="D358" s="44" t="s">
        <v>56</v>
      </c>
      <c r="E358" s="44">
        <v>1</v>
      </c>
      <c r="F358" s="44" t="str">
        <f>IF(Fixtures_Rosters!$C$27="","",Fixtures_Rosters!$C$27)</f>
        <v/>
      </c>
      <c r="G358" s="44" t="b">
        <f>AND(LEN($F358&amp;"")&gt;0,UPPER(INDEX(Fixtures_Rosters!$F$27:$F$40,$E358))="YES")</f>
        <v>0</v>
      </c>
      <c r="H358" s="44" t="b">
        <f>INDEX(Fixtures_Rosters!$L$27:$AA$40,$E358,INDEX($D$2:$D$15,$A358))="Available"</f>
        <v>1</v>
      </c>
      <c r="I358" s="44" t="b">
        <f>AND(NOT(OR(UPPER(INDEX(Fixtures_Rosters!$G$27:$G$40,$E358))="COACH",UPPER(INDEX(Fixtures_Rosters!$G$27:$G$40,$E358))="ASSISTANT COACH")),IF(UPPER(INDEX($E$2:$E$15,$A358))="HOME",OR(UPPER(INDEX(Fixtures_Rosters!$E$27:$E$40,$E358))="ELECTRONIC",UPPER(INDEX(Fixtures_Rosters!$E$27:$E$40,$E358))="BOTH"),IF(UPPER(INDEX($E$2:$E$15,$A358))="AWAY",OR(UPPER(INDEX(Fixtures_Rosters!$E$27:$E$40,$E358))="PAPER",UPPER(INDEX(Fixtures_Rosters!$E$27:$E$40,$E358))="BOTH"),FALSE)))</f>
        <v>0</v>
      </c>
      <c r="J358" s="44" t="b">
        <f>TRUE</f>
        <v>1</v>
      </c>
      <c r="K358" s="44" t="b">
        <f>TRUE</f>
        <v>1</v>
      </c>
      <c r="L358" s="44">
        <f t="shared" ref="L358:L389" si="76">COUNTIF($H$2:$M$7,$F358)</f>
        <v>36</v>
      </c>
      <c r="M358" s="44">
        <f t="shared" ref="M358:M371" si="77">COUNTIF($J$2:$J$7,$F358)</f>
        <v>6</v>
      </c>
      <c r="N358" s="44">
        <f>MOD($E358-$A358-$C358+ROWS(Fixtures_Rosters!$C$27:$C$40)*2,ROWS(Fixtures_Rosters!$C$27:$C$40))</f>
        <v>7</v>
      </c>
      <c r="O358" s="44" t="b">
        <f t="shared" ref="O358:O371" si="78">OR($C$8&lt;&gt;$C$7+1,$F$7=FALSE,$F358&lt;&gt;$J$7)</f>
        <v>1</v>
      </c>
      <c r="P358" s="44">
        <f>IF(AND(INDEX($F$2:$F$15,$A358),$G358,$H358,$I358,$J358,$K358,$O358),$M358*Validation_Lists!$I$3*Validation_Lists!$I$3+$L358*Validation_Lists!$I$3+$N358,Validation_Lists!$I$2)</f>
        <v>999999</v>
      </c>
    </row>
    <row r="359" spans="1:16" x14ac:dyDescent="0.2">
      <c r="A359" s="44">
        <v>7</v>
      </c>
      <c r="B359" s="44">
        <v>7</v>
      </c>
      <c r="C359" s="44">
        <v>1</v>
      </c>
      <c r="D359" s="44" t="s">
        <v>56</v>
      </c>
      <c r="E359" s="44">
        <v>2</v>
      </c>
      <c r="F359" s="44" t="str">
        <f>IF(Fixtures_Rosters!$C$28="","",Fixtures_Rosters!$C$28)</f>
        <v/>
      </c>
      <c r="G359" s="44" t="b">
        <f>AND(LEN($F359&amp;"")&gt;0,UPPER(INDEX(Fixtures_Rosters!$F$27:$F$40,$E359))="YES")</f>
        <v>0</v>
      </c>
      <c r="H359" s="44" t="b">
        <f>INDEX(Fixtures_Rosters!$L$27:$AA$40,$E359,INDEX($D$2:$D$15,$A359))="Available"</f>
        <v>1</v>
      </c>
      <c r="I359" s="44" t="b">
        <f>AND(NOT(OR(UPPER(INDEX(Fixtures_Rosters!$G$27:$G$40,$E359))="COACH",UPPER(INDEX(Fixtures_Rosters!$G$27:$G$40,$E359))="ASSISTANT COACH")),IF(UPPER(INDEX($E$2:$E$15,$A359))="HOME",OR(UPPER(INDEX(Fixtures_Rosters!$E$27:$E$40,$E359))="ELECTRONIC",UPPER(INDEX(Fixtures_Rosters!$E$27:$E$40,$E359))="BOTH"),IF(UPPER(INDEX($E$2:$E$15,$A359))="AWAY",OR(UPPER(INDEX(Fixtures_Rosters!$E$27:$E$40,$E359))="PAPER",UPPER(INDEX(Fixtures_Rosters!$E$27:$E$40,$E359))="BOTH"),FALSE)))</f>
        <v>0</v>
      </c>
      <c r="J359" s="44" t="b">
        <f>TRUE</f>
        <v>1</v>
      </c>
      <c r="K359" s="44" t="b">
        <f>TRUE</f>
        <v>1</v>
      </c>
      <c r="L359" s="44">
        <f t="shared" si="76"/>
        <v>36</v>
      </c>
      <c r="M359" s="44">
        <f t="shared" si="77"/>
        <v>6</v>
      </c>
      <c r="N359" s="44">
        <f>MOD($E359-$A359-$C359+ROWS(Fixtures_Rosters!$C$27:$C$40)*2,ROWS(Fixtures_Rosters!$C$27:$C$40))</f>
        <v>8</v>
      </c>
      <c r="O359" s="44" t="b">
        <f t="shared" si="78"/>
        <v>1</v>
      </c>
      <c r="P359" s="44">
        <f>IF(AND(INDEX($F$2:$F$15,$A359),$G359,$H359,$I359,$J359,$K359,$O359),$M359*Validation_Lists!$I$3*Validation_Lists!$I$3+$L359*Validation_Lists!$I$3+$N359,Validation_Lists!$I$2)</f>
        <v>999999</v>
      </c>
    </row>
    <row r="360" spans="1:16" x14ac:dyDescent="0.2">
      <c r="A360" s="44">
        <v>7</v>
      </c>
      <c r="B360" s="44">
        <v>7</v>
      </c>
      <c r="C360" s="44">
        <v>1</v>
      </c>
      <c r="D360" s="44" t="s">
        <v>56</v>
      </c>
      <c r="E360" s="44">
        <v>3</v>
      </c>
      <c r="F360" s="44" t="str">
        <f>IF(Fixtures_Rosters!$C$29="","",Fixtures_Rosters!$C$29)</f>
        <v/>
      </c>
      <c r="G360" s="44" t="b">
        <f>AND(LEN($F360&amp;"")&gt;0,UPPER(INDEX(Fixtures_Rosters!$F$27:$F$40,$E360))="YES")</f>
        <v>0</v>
      </c>
      <c r="H360" s="44" t="b">
        <f>INDEX(Fixtures_Rosters!$L$27:$AA$40,$E360,INDEX($D$2:$D$15,$A360))="Available"</f>
        <v>1</v>
      </c>
      <c r="I360" s="44" t="b">
        <f>AND(NOT(OR(UPPER(INDEX(Fixtures_Rosters!$G$27:$G$40,$E360))="COACH",UPPER(INDEX(Fixtures_Rosters!$G$27:$G$40,$E360))="ASSISTANT COACH")),IF(UPPER(INDEX($E$2:$E$15,$A360))="HOME",OR(UPPER(INDEX(Fixtures_Rosters!$E$27:$E$40,$E360))="ELECTRONIC",UPPER(INDEX(Fixtures_Rosters!$E$27:$E$40,$E360))="BOTH"),IF(UPPER(INDEX($E$2:$E$15,$A360))="AWAY",OR(UPPER(INDEX(Fixtures_Rosters!$E$27:$E$40,$E360))="PAPER",UPPER(INDEX(Fixtures_Rosters!$E$27:$E$40,$E360))="BOTH"),FALSE)))</f>
        <v>0</v>
      </c>
      <c r="J360" s="44" t="b">
        <f>TRUE</f>
        <v>1</v>
      </c>
      <c r="K360" s="44" t="b">
        <f>TRUE</f>
        <v>1</v>
      </c>
      <c r="L360" s="44">
        <f t="shared" si="76"/>
        <v>36</v>
      </c>
      <c r="M360" s="44">
        <f t="shared" si="77"/>
        <v>6</v>
      </c>
      <c r="N360" s="44">
        <f>MOD($E360-$A360-$C360+ROWS(Fixtures_Rosters!$C$27:$C$40)*2,ROWS(Fixtures_Rosters!$C$27:$C$40))</f>
        <v>9</v>
      </c>
      <c r="O360" s="44" t="b">
        <f t="shared" si="78"/>
        <v>1</v>
      </c>
      <c r="P360" s="44">
        <f>IF(AND(INDEX($F$2:$F$15,$A360),$G360,$H360,$I360,$J360,$K360,$O360),$M360*Validation_Lists!$I$3*Validation_Lists!$I$3+$L360*Validation_Lists!$I$3+$N360,Validation_Lists!$I$2)</f>
        <v>999999</v>
      </c>
    </row>
    <row r="361" spans="1:16" x14ac:dyDescent="0.2">
      <c r="A361" s="44">
        <v>7</v>
      </c>
      <c r="B361" s="44">
        <v>7</v>
      </c>
      <c r="C361" s="44">
        <v>1</v>
      </c>
      <c r="D361" s="44" t="s">
        <v>56</v>
      </c>
      <c r="E361" s="44">
        <v>4</v>
      </c>
      <c r="F361" s="44" t="str">
        <f>IF(Fixtures_Rosters!$C$30="","",Fixtures_Rosters!$C$30)</f>
        <v/>
      </c>
      <c r="G361" s="44" t="b">
        <f>AND(LEN($F361&amp;"")&gt;0,UPPER(INDEX(Fixtures_Rosters!$F$27:$F$40,$E361))="YES")</f>
        <v>0</v>
      </c>
      <c r="H361" s="44" t="b">
        <f>INDEX(Fixtures_Rosters!$L$27:$AA$40,$E361,INDEX($D$2:$D$15,$A361))="Available"</f>
        <v>1</v>
      </c>
      <c r="I361" s="44" t="b">
        <f>AND(NOT(OR(UPPER(INDEX(Fixtures_Rosters!$G$27:$G$40,$E361))="COACH",UPPER(INDEX(Fixtures_Rosters!$G$27:$G$40,$E361))="ASSISTANT COACH")),IF(UPPER(INDEX($E$2:$E$15,$A361))="HOME",OR(UPPER(INDEX(Fixtures_Rosters!$E$27:$E$40,$E361))="ELECTRONIC",UPPER(INDEX(Fixtures_Rosters!$E$27:$E$40,$E361))="BOTH"),IF(UPPER(INDEX($E$2:$E$15,$A361))="AWAY",OR(UPPER(INDEX(Fixtures_Rosters!$E$27:$E$40,$E361))="PAPER",UPPER(INDEX(Fixtures_Rosters!$E$27:$E$40,$E361))="BOTH"),FALSE)))</f>
        <v>0</v>
      </c>
      <c r="J361" s="44" t="b">
        <f>TRUE</f>
        <v>1</v>
      </c>
      <c r="K361" s="44" t="b">
        <f>TRUE</f>
        <v>1</v>
      </c>
      <c r="L361" s="44">
        <f t="shared" si="76"/>
        <v>36</v>
      </c>
      <c r="M361" s="44">
        <f t="shared" si="77"/>
        <v>6</v>
      </c>
      <c r="N361" s="44">
        <f>MOD($E361-$A361-$C361+ROWS(Fixtures_Rosters!$C$27:$C$40)*2,ROWS(Fixtures_Rosters!$C$27:$C$40))</f>
        <v>10</v>
      </c>
      <c r="O361" s="44" t="b">
        <f t="shared" si="78"/>
        <v>1</v>
      </c>
      <c r="P361" s="44">
        <f>IF(AND(INDEX($F$2:$F$15,$A361),$G361,$H361,$I361,$J361,$K361,$O361),$M361*Validation_Lists!$I$3*Validation_Lists!$I$3+$L361*Validation_Lists!$I$3+$N361,Validation_Lists!$I$2)</f>
        <v>999999</v>
      </c>
    </row>
    <row r="362" spans="1:16" x14ac:dyDescent="0.2">
      <c r="A362" s="44">
        <v>7</v>
      </c>
      <c r="B362" s="44">
        <v>7</v>
      </c>
      <c r="C362" s="44">
        <v>1</v>
      </c>
      <c r="D362" s="44" t="s">
        <v>56</v>
      </c>
      <c r="E362" s="44">
        <v>5</v>
      </c>
      <c r="F362" s="44" t="str">
        <f>IF(Fixtures_Rosters!$C$31="","",Fixtures_Rosters!$C$31)</f>
        <v/>
      </c>
      <c r="G362" s="44" t="b">
        <f>AND(LEN($F362&amp;"")&gt;0,UPPER(INDEX(Fixtures_Rosters!$F$27:$F$40,$E362))="YES")</f>
        <v>0</v>
      </c>
      <c r="H362" s="44" t="b">
        <f>INDEX(Fixtures_Rosters!$L$27:$AA$40,$E362,INDEX($D$2:$D$15,$A362))="Available"</f>
        <v>1</v>
      </c>
      <c r="I362" s="44" t="b">
        <f>AND(NOT(OR(UPPER(INDEX(Fixtures_Rosters!$G$27:$G$40,$E362))="COACH",UPPER(INDEX(Fixtures_Rosters!$G$27:$G$40,$E362))="ASSISTANT COACH")),IF(UPPER(INDEX($E$2:$E$15,$A362))="HOME",OR(UPPER(INDEX(Fixtures_Rosters!$E$27:$E$40,$E362))="ELECTRONIC",UPPER(INDEX(Fixtures_Rosters!$E$27:$E$40,$E362))="BOTH"),IF(UPPER(INDEX($E$2:$E$15,$A362))="AWAY",OR(UPPER(INDEX(Fixtures_Rosters!$E$27:$E$40,$E362))="PAPER",UPPER(INDEX(Fixtures_Rosters!$E$27:$E$40,$E362))="BOTH"),FALSE)))</f>
        <v>0</v>
      </c>
      <c r="J362" s="44" t="b">
        <f>TRUE</f>
        <v>1</v>
      </c>
      <c r="K362" s="44" t="b">
        <f>TRUE</f>
        <v>1</v>
      </c>
      <c r="L362" s="44">
        <f t="shared" si="76"/>
        <v>36</v>
      </c>
      <c r="M362" s="44">
        <f t="shared" si="77"/>
        <v>6</v>
      </c>
      <c r="N362" s="44">
        <f>MOD($E362-$A362-$C362+ROWS(Fixtures_Rosters!$C$27:$C$40)*2,ROWS(Fixtures_Rosters!$C$27:$C$40))</f>
        <v>11</v>
      </c>
      <c r="O362" s="44" t="b">
        <f t="shared" si="78"/>
        <v>1</v>
      </c>
      <c r="P362" s="44">
        <f>IF(AND(INDEX($F$2:$F$15,$A362),$G362,$H362,$I362,$J362,$K362,$O362),$M362*Validation_Lists!$I$3*Validation_Lists!$I$3+$L362*Validation_Lists!$I$3+$N362,Validation_Lists!$I$2)</f>
        <v>999999</v>
      </c>
    </row>
    <row r="363" spans="1:16" x14ac:dyDescent="0.2">
      <c r="A363" s="44">
        <v>7</v>
      </c>
      <c r="B363" s="44">
        <v>7</v>
      </c>
      <c r="C363" s="44">
        <v>1</v>
      </c>
      <c r="D363" s="44" t="s">
        <v>56</v>
      </c>
      <c r="E363" s="44">
        <v>6</v>
      </c>
      <c r="F363" s="44" t="str">
        <f>IF(Fixtures_Rosters!$C$32="","",Fixtures_Rosters!$C$32)</f>
        <v/>
      </c>
      <c r="G363" s="44" t="b">
        <f>AND(LEN($F363&amp;"")&gt;0,UPPER(INDEX(Fixtures_Rosters!$F$27:$F$40,$E363))="YES")</f>
        <v>0</v>
      </c>
      <c r="H363" s="44" t="b">
        <f>INDEX(Fixtures_Rosters!$L$27:$AA$40,$E363,INDEX($D$2:$D$15,$A363))="Available"</f>
        <v>1</v>
      </c>
      <c r="I363" s="44" t="b">
        <f>AND(NOT(OR(UPPER(INDEX(Fixtures_Rosters!$G$27:$G$40,$E363))="COACH",UPPER(INDEX(Fixtures_Rosters!$G$27:$G$40,$E363))="ASSISTANT COACH")),IF(UPPER(INDEX($E$2:$E$15,$A363))="HOME",OR(UPPER(INDEX(Fixtures_Rosters!$E$27:$E$40,$E363))="ELECTRONIC",UPPER(INDEX(Fixtures_Rosters!$E$27:$E$40,$E363))="BOTH"),IF(UPPER(INDEX($E$2:$E$15,$A363))="AWAY",OR(UPPER(INDEX(Fixtures_Rosters!$E$27:$E$40,$E363))="PAPER",UPPER(INDEX(Fixtures_Rosters!$E$27:$E$40,$E363))="BOTH"),FALSE)))</f>
        <v>0</v>
      </c>
      <c r="J363" s="44" t="b">
        <f>TRUE</f>
        <v>1</v>
      </c>
      <c r="K363" s="44" t="b">
        <f>TRUE</f>
        <v>1</v>
      </c>
      <c r="L363" s="44">
        <f t="shared" si="76"/>
        <v>36</v>
      </c>
      <c r="M363" s="44">
        <f t="shared" si="77"/>
        <v>6</v>
      </c>
      <c r="N363" s="44">
        <f>MOD($E363-$A363-$C363+ROWS(Fixtures_Rosters!$C$27:$C$40)*2,ROWS(Fixtures_Rosters!$C$27:$C$40))</f>
        <v>12</v>
      </c>
      <c r="O363" s="44" t="b">
        <f t="shared" si="78"/>
        <v>1</v>
      </c>
      <c r="P363" s="44">
        <f>IF(AND(INDEX($F$2:$F$15,$A363),$G363,$H363,$I363,$J363,$K363,$O363),$M363*Validation_Lists!$I$3*Validation_Lists!$I$3+$L363*Validation_Lists!$I$3+$N363,Validation_Lists!$I$2)</f>
        <v>999999</v>
      </c>
    </row>
    <row r="364" spans="1:16" x14ac:dyDescent="0.2">
      <c r="A364" s="44">
        <v>7</v>
      </c>
      <c r="B364" s="44">
        <v>7</v>
      </c>
      <c r="C364" s="44">
        <v>1</v>
      </c>
      <c r="D364" s="44" t="s">
        <v>56</v>
      </c>
      <c r="E364" s="44">
        <v>7</v>
      </c>
      <c r="F364" s="44" t="str">
        <f>IF(Fixtures_Rosters!$C$33="","",Fixtures_Rosters!$C$33)</f>
        <v/>
      </c>
      <c r="G364" s="44" t="b">
        <f>AND(LEN($F364&amp;"")&gt;0,UPPER(INDEX(Fixtures_Rosters!$F$27:$F$40,$E364))="YES")</f>
        <v>0</v>
      </c>
      <c r="H364" s="44" t="b">
        <f>INDEX(Fixtures_Rosters!$L$27:$AA$40,$E364,INDEX($D$2:$D$15,$A364))="Available"</f>
        <v>1</v>
      </c>
      <c r="I364" s="44" t="b">
        <f>AND(NOT(OR(UPPER(INDEX(Fixtures_Rosters!$G$27:$G$40,$E364))="COACH",UPPER(INDEX(Fixtures_Rosters!$G$27:$G$40,$E364))="ASSISTANT COACH")),IF(UPPER(INDEX($E$2:$E$15,$A364))="HOME",OR(UPPER(INDEX(Fixtures_Rosters!$E$27:$E$40,$E364))="ELECTRONIC",UPPER(INDEX(Fixtures_Rosters!$E$27:$E$40,$E364))="BOTH"),IF(UPPER(INDEX($E$2:$E$15,$A364))="AWAY",OR(UPPER(INDEX(Fixtures_Rosters!$E$27:$E$40,$E364))="PAPER",UPPER(INDEX(Fixtures_Rosters!$E$27:$E$40,$E364))="BOTH"),FALSE)))</f>
        <v>0</v>
      </c>
      <c r="J364" s="44" t="b">
        <f>TRUE</f>
        <v>1</v>
      </c>
      <c r="K364" s="44" t="b">
        <f>TRUE</f>
        <v>1</v>
      </c>
      <c r="L364" s="44">
        <f t="shared" si="76"/>
        <v>36</v>
      </c>
      <c r="M364" s="44">
        <f t="shared" si="77"/>
        <v>6</v>
      </c>
      <c r="N364" s="44">
        <f>MOD($E364-$A364-$C364+ROWS(Fixtures_Rosters!$C$27:$C$40)*2,ROWS(Fixtures_Rosters!$C$27:$C$40))</f>
        <v>13</v>
      </c>
      <c r="O364" s="44" t="b">
        <f t="shared" si="78"/>
        <v>1</v>
      </c>
      <c r="P364" s="44">
        <f>IF(AND(INDEX($F$2:$F$15,$A364),$G364,$H364,$I364,$J364,$K364,$O364),$M364*Validation_Lists!$I$3*Validation_Lists!$I$3+$L364*Validation_Lists!$I$3+$N364,Validation_Lists!$I$2)</f>
        <v>999999</v>
      </c>
    </row>
    <row r="365" spans="1:16" x14ac:dyDescent="0.2">
      <c r="A365" s="44">
        <v>7</v>
      </c>
      <c r="B365" s="44">
        <v>7</v>
      </c>
      <c r="C365" s="44">
        <v>1</v>
      </c>
      <c r="D365" s="44" t="s">
        <v>56</v>
      </c>
      <c r="E365" s="44">
        <v>8</v>
      </c>
      <c r="F365" s="44" t="str">
        <f>IF(Fixtures_Rosters!$C$34="","",Fixtures_Rosters!$C$34)</f>
        <v/>
      </c>
      <c r="G365" s="44" t="b">
        <f>AND(LEN($F365&amp;"")&gt;0,UPPER(INDEX(Fixtures_Rosters!$F$27:$F$40,$E365))="YES")</f>
        <v>0</v>
      </c>
      <c r="H365" s="44" t="b">
        <f>INDEX(Fixtures_Rosters!$L$27:$AA$40,$E365,INDEX($D$2:$D$15,$A365))="Available"</f>
        <v>1</v>
      </c>
      <c r="I365" s="44" t="b">
        <f>AND(NOT(OR(UPPER(INDEX(Fixtures_Rosters!$G$27:$G$40,$E365))="COACH",UPPER(INDEX(Fixtures_Rosters!$G$27:$G$40,$E365))="ASSISTANT COACH")),IF(UPPER(INDEX($E$2:$E$15,$A365))="HOME",OR(UPPER(INDEX(Fixtures_Rosters!$E$27:$E$40,$E365))="ELECTRONIC",UPPER(INDEX(Fixtures_Rosters!$E$27:$E$40,$E365))="BOTH"),IF(UPPER(INDEX($E$2:$E$15,$A365))="AWAY",OR(UPPER(INDEX(Fixtures_Rosters!$E$27:$E$40,$E365))="PAPER",UPPER(INDEX(Fixtures_Rosters!$E$27:$E$40,$E365))="BOTH"),FALSE)))</f>
        <v>0</v>
      </c>
      <c r="J365" s="44" t="b">
        <f>TRUE</f>
        <v>1</v>
      </c>
      <c r="K365" s="44" t="b">
        <f>TRUE</f>
        <v>1</v>
      </c>
      <c r="L365" s="44">
        <f t="shared" si="76"/>
        <v>36</v>
      </c>
      <c r="M365" s="44">
        <f t="shared" si="77"/>
        <v>6</v>
      </c>
      <c r="N365" s="44">
        <f>MOD($E365-$A365-$C365+ROWS(Fixtures_Rosters!$C$27:$C$40)*2,ROWS(Fixtures_Rosters!$C$27:$C$40))</f>
        <v>0</v>
      </c>
      <c r="O365" s="44" t="b">
        <f t="shared" si="78"/>
        <v>1</v>
      </c>
      <c r="P365" s="44">
        <f>IF(AND(INDEX($F$2:$F$15,$A365),$G365,$H365,$I365,$J365,$K365,$O365),$M365*Validation_Lists!$I$3*Validation_Lists!$I$3+$L365*Validation_Lists!$I$3+$N365,Validation_Lists!$I$2)</f>
        <v>999999</v>
      </c>
    </row>
    <row r="366" spans="1:16" x14ac:dyDescent="0.2">
      <c r="A366" s="44">
        <v>7</v>
      </c>
      <c r="B366" s="44">
        <v>7</v>
      </c>
      <c r="C366" s="44">
        <v>1</v>
      </c>
      <c r="D366" s="44" t="s">
        <v>56</v>
      </c>
      <c r="E366" s="44">
        <v>9</v>
      </c>
      <c r="F366" s="44" t="str">
        <f>IF(Fixtures_Rosters!$C$35="","",Fixtures_Rosters!$C$35)</f>
        <v/>
      </c>
      <c r="G366" s="44" t="b">
        <f>AND(LEN($F366&amp;"")&gt;0,UPPER(INDEX(Fixtures_Rosters!$F$27:$F$40,$E366))="YES")</f>
        <v>0</v>
      </c>
      <c r="H366" s="44" t="b">
        <f>INDEX(Fixtures_Rosters!$L$27:$AA$40,$E366,INDEX($D$2:$D$15,$A366))="Available"</f>
        <v>1</v>
      </c>
      <c r="I366" s="44" t="b">
        <f>AND(NOT(OR(UPPER(INDEX(Fixtures_Rosters!$G$27:$G$40,$E366))="COACH",UPPER(INDEX(Fixtures_Rosters!$G$27:$G$40,$E366))="ASSISTANT COACH")),IF(UPPER(INDEX($E$2:$E$15,$A366))="HOME",OR(UPPER(INDEX(Fixtures_Rosters!$E$27:$E$40,$E366))="ELECTRONIC",UPPER(INDEX(Fixtures_Rosters!$E$27:$E$40,$E366))="BOTH"),IF(UPPER(INDEX($E$2:$E$15,$A366))="AWAY",OR(UPPER(INDEX(Fixtures_Rosters!$E$27:$E$40,$E366))="PAPER",UPPER(INDEX(Fixtures_Rosters!$E$27:$E$40,$E366))="BOTH"),FALSE)))</f>
        <v>0</v>
      </c>
      <c r="J366" s="44" t="b">
        <f>TRUE</f>
        <v>1</v>
      </c>
      <c r="K366" s="44" t="b">
        <f>TRUE</f>
        <v>1</v>
      </c>
      <c r="L366" s="44">
        <f t="shared" si="76"/>
        <v>36</v>
      </c>
      <c r="M366" s="44">
        <f t="shared" si="77"/>
        <v>6</v>
      </c>
      <c r="N366" s="44">
        <f>MOD($E366-$A366-$C366+ROWS(Fixtures_Rosters!$C$27:$C$40)*2,ROWS(Fixtures_Rosters!$C$27:$C$40))</f>
        <v>1</v>
      </c>
      <c r="O366" s="44" t="b">
        <f t="shared" si="78"/>
        <v>1</v>
      </c>
      <c r="P366" s="44">
        <f>IF(AND(INDEX($F$2:$F$15,$A366),$G366,$H366,$I366,$J366,$K366,$O366),$M366*Validation_Lists!$I$3*Validation_Lists!$I$3+$L366*Validation_Lists!$I$3+$N366,Validation_Lists!$I$2)</f>
        <v>999999</v>
      </c>
    </row>
    <row r="367" spans="1:16" x14ac:dyDescent="0.2">
      <c r="A367" s="44">
        <v>7</v>
      </c>
      <c r="B367" s="44">
        <v>7</v>
      </c>
      <c r="C367" s="44">
        <v>1</v>
      </c>
      <c r="D367" s="44" t="s">
        <v>56</v>
      </c>
      <c r="E367" s="44">
        <v>10</v>
      </c>
      <c r="F367" s="44" t="str">
        <f>IF(Fixtures_Rosters!$C$36="","",Fixtures_Rosters!$C$36)</f>
        <v/>
      </c>
      <c r="G367" s="44" t="b">
        <f>AND(LEN($F367&amp;"")&gt;0,UPPER(INDEX(Fixtures_Rosters!$F$27:$F$40,$E367))="YES")</f>
        <v>0</v>
      </c>
      <c r="H367" s="44" t="b">
        <f>INDEX(Fixtures_Rosters!$L$27:$AA$40,$E367,INDEX($D$2:$D$15,$A367))="Available"</f>
        <v>1</v>
      </c>
      <c r="I367" s="44" t="b">
        <f>AND(NOT(OR(UPPER(INDEX(Fixtures_Rosters!$G$27:$G$40,$E367))="COACH",UPPER(INDEX(Fixtures_Rosters!$G$27:$G$40,$E367))="ASSISTANT COACH")),IF(UPPER(INDEX($E$2:$E$15,$A367))="HOME",OR(UPPER(INDEX(Fixtures_Rosters!$E$27:$E$40,$E367))="ELECTRONIC",UPPER(INDEX(Fixtures_Rosters!$E$27:$E$40,$E367))="BOTH"),IF(UPPER(INDEX($E$2:$E$15,$A367))="AWAY",OR(UPPER(INDEX(Fixtures_Rosters!$E$27:$E$40,$E367))="PAPER",UPPER(INDEX(Fixtures_Rosters!$E$27:$E$40,$E367))="BOTH"),FALSE)))</f>
        <v>0</v>
      </c>
      <c r="J367" s="44" t="b">
        <f>TRUE</f>
        <v>1</v>
      </c>
      <c r="K367" s="44" t="b">
        <f>TRUE</f>
        <v>1</v>
      </c>
      <c r="L367" s="44">
        <f t="shared" si="76"/>
        <v>36</v>
      </c>
      <c r="M367" s="44">
        <f t="shared" si="77"/>
        <v>6</v>
      </c>
      <c r="N367" s="44">
        <f>MOD($E367-$A367-$C367+ROWS(Fixtures_Rosters!$C$27:$C$40)*2,ROWS(Fixtures_Rosters!$C$27:$C$40))</f>
        <v>2</v>
      </c>
      <c r="O367" s="44" t="b">
        <f t="shared" si="78"/>
        <v>1</v>
      </c>
      <c r="P367" s="44">
        <f>IF(AND(INDEX($F$2:$F$15,$A367),$G367,$H367,$I367,$J367,$K367,$O367),$M367*Validation_Lists!$I$3*Validation_Lists!$I$3+$L367*Validation_Lists!$I$3+$N367,Validation_Lists!$I$2)</f>
        <v>999999</v>
      </c>
    </row>
    <row r="368" spans="1:16" x14ac:dyDescent="0.2">
      <c r="A368" s="44">
        <v>7</v>
      </c>
      <c r="B368" s="44">
        <v>7</v>
      </c>
      <c r="C368" s="44">
        <v>1</v>
      </c>
      <c r="D368" s="44" t="s">
        <v>56</v>
      </c>
      <c r="E368" s="44">
        <v>11</v>
      </c>
      <c r="F368" s="44" t="str">
        <f>IF(Fixtures_Rosters!$C$37="","",Fixtures_Rosters!$C$37)</f>
        <v/>
      </c>
      <c r="G368" s="44" t="b">
        <f>AND(LEN($F368&amp;"")&gt;0,UPPER(INDEX(Fixtures_Rosters!$F$27:$F$40,$E368))="YES")</f>
        <v>0</v>
      </c>
      <c r="H368" s="44" t="b">
        <f>INDEX(Fixtures_Rosters!$L$27:$AA$40,$E368,INDEX($D$2:$D$15,$A368))="Available"</f>
        <v>1</v>
      </c>
      <c r="I368" s="44" t="b">
        <f>AND(NOT(OR(UPPER(INDEX(Fixtures_Rosters!$G$27:$G$40,$E368))="COACH",UPPER(INDEX(Fixtures_Rosters!$G$27:$G$40,$E368))="ASSISTANT COACH")),IF(UPPER(INDEX($E$2:$E$15,$A368))="HOME",OR(UPPER(INDEX(Fixtures_Rosters!$E$27:$E$40,$E368))="ELECTRONIC",UPPER(INDEX(Fixtures_Rosters!$E$27:$E$40,$E368))="BOTH"),IF(UPPER(INDEX($E$2:$E$15,$A368))="AWAY",OR(UPPER(INDEX(Fixtures_Rosters!$E$27:$E$40,$E368))="PAPER",UPPER(INDEX(Fixtures_Rosters!$E$27:$E$40,$E368))="BOTH"),FALSE)))</f>
        <v>0</v>
      </c>
      <c r="J368" s="44" t="b">
        <f>TRUE</f>
        <v>1</v>
      </c>
      <c r="K368" s="44" t="b">
        <f>TRUE</f>
        <v>1</v>
      </c>
      <c r="L368" s="44">
        <f t="shared" si="76"/>
        <v>36</v>
      </c>
      <c r="M368" s="44">
        <f t="shared" si="77"/>
        <v>6</v>
      </c>
      <c r="N368" s="44">
        <f>MOD($E368-$A368-$C368+ROWS(Fixtures_Rosters!$C$27:$C$40)*2,ROWS(Fixtures_Rosters!$C$27:$C$40))</f>
        <v>3</v>
      </c>
      <c r="O368" s="44" t="b">
        <f t="shared" si="78"/>
        <v>1</v>
      </c>
      <c r="P368" s="44">
        <f>IF(AND(INDEX($F$2:$F$15,$A368),$G368,$H368,$I368,$J368,$K368,$O368),$M368*Validation_Lists!$I$3*Validation_Lists!$I$3+$L368*Validation_Lists!$I$3+$N368,Validation_Lists!$I$2)</f>
        <v>999999</v>
      </c>
    </row>
    <row r="369" spans="1:16" x14ac:dyDescent="0.2">
      <c r="A369" s="44">
        <v>7</v>
      </c>
      <c r="B369" s="44">
        <v>7</v>
      </c>
      <c r="C369" s="44">
        <v>1</v>
      </c>
      <c r="D369" s="44" t="s">
        <v>56</v>
      </c>
      <c r="E369" s="44">
        <v>12</v>
      </c>
      <c r="F369" s="44" t="str">
        <f>IF(Fixtures_Rosters!$C$38="","",Fixtures_Rosters!$C$38)</f>
        <v/>
      </c>
      <c r="G369" s="44" t="b">
        <f>AND(LEN($F369&amp;"")&gt;0,UPPER(INDEX(Fixtures_Rosters!$F$27:$F$40,$E369))="YES")</f>
        <v>0</v>
      </c>
      <c r="H369" s="44" t="b">
        <f>INDEX(Fixtures_Rosters!$L$27:$AA$40,$E369,INDEX($D$2:$D$15,$A369))="Available"</f>
        <v>1</v>
      </c>
      <c r="I369" s="44" t="b">
        <f>AND(NOT(OR(UPPER(INDEX(Fixtures_Rosters!$G$27:$G$40,$E369))="COACH",UPPER(INDEX(Fixtures_Rosters!$G$27:$G$40,$E369))="ASSISTANT COACH")),IF(UPPER(INDEX($E$2:$E$15,$A369))="HOME",OR(UPPER(INDEX(Fixtures_Rosters!$E$27:$E$40,$E369))="ELECTRONIC",UPPER(INDEX(Fixtures_Rosters!$E$27:$E$40,$E369))="BOTH"),IF(UPPER(INDEX($E$2:$E$15,$A369))="AWAY",OR(UPPER(INDEX(Fixtures_Rosters!$E$27:$E$40,$E369))="PAPER",UPPER(INDEX(Fixtures_Rosters!$E$27:$E$40,$E369))="BOTH"),FALSE)))</f>
        <v>0</v>
      </c>
      <c r="J369" s="44" t="b">
        <f>TRUE</f>
        <v>1</v>
      </c>
      <c r="K369" s="44" t="b">
        <f>TRUE</f>
        <v>1</v>
      </c>
      <c r="L369" s="44">
        <f t="shared" si="76"/>
        <v>36</v>
      </c>
      <c r="M369" s="44">
        <f t="shared" si="77"/>
        <v>6</v>
      </c>
      <c r="N369" s="44">
        <f>MOD($E369-$A369-$C369+ROWS(Fixtures_Rosters!$C$27:$C$40)*2,ROWS(Fixtures_Rosters!$C$27:$C$40))</f>
        <v>4</v>
      </c>
      <c r="O369" s="44" t="b">
        <f t="shared" si="78"/>
        <v>1</v>
      </c>
      <c r="P369" s="44">
        <f>IF(AND(INDEX($F$2:$F$15,$A369),$G369,$H369,$I369,$J369,$K369,$O369),$M369*Validation_Lists!$I$3*Validation_Lists!$I$3+$L369*Validation_Lists!$I$3+$N369,Validation_Lists!$I$2)</f>
        <v>999999</v>
      </c>
    </row>
    <row r="370" spans="1:16" x14ac:dyDescent="0.2">
      <c r="A370" s="44">
        <v>7</v>
      </c>
      <c r="B370" s="44">
        <v>7</v>
      </c>
      <c r="C370" s="44">
        <v>1</v>
      </c>
      <c r="D370" s="44" t="s">
        <v>56</v>
      </c>
      <c r="E370" s="44">
        <v>13</v>
      </c>
      <c r="F370" s="44" t="str">
        <f>IF(Fixtures_Rosters!$C$39="","",Fixtures_Rosters!$C$39)</f>
        <v/>
      </c>
      <c r="G370" s="44" t="b">
        <f>AND(LEN($F370&amp;"")&gt;0,UPPER(INDEX(Fixtures_Rosters!$F$27:$F$40,$E370))="YES")</f>
        <v>0</v>
      </c>
      <c r="H370" s="44" t="b">
        <f>INDEX(Fixtures_Rosters!$L$27:$AA$40,$E370,INDEX($D$2:$D$15,$A370))="Available"</f>
        <v>1</v>
      </c>
      <c r="I370" s="44" t="b">
        <f>AND(NOT(OR(UPPER(INDEX(Fixtures_Rosters!$G$27:$G$40,$E370))="COACH",UPPER(INDEX(Fixtures_Rosters!$G$27:$G$40,$E370))="ASSISTANT COACH")),IF(UPPER(INDEX($E$2:$E$15,$A370))="HOME",OR(UPPER(INDEX(Fixtures_Rosters!$E$27:$E$40,$E370))="ELECTRONIC",UPPER(INDEX(Fixtures_Rosters!$E$27:$E$40,$E370))="BOTH"),IF(UPPER(INDEX($E$2:$E$15,$A370))="AWAY",OR(UPPER(INDEX(Fixtures_Rosters!$E$27:$E$40,$E370))="PAPER",UPPER(INDEX(Fixtures_Rosters!$E$27:$E$40,$E370))="BOTH"),FALSE)))</f>
        <v>0</v>
      </c>
      <c r="J370" s="44" t="b">
        <f>TRUE</f>
        <v>1</v>
      </c>
      <c r="K370" s="44" t="b">
        <f>TRUE</f>
        <v>1</v>
      </c>
      <c r="L370" s="44">
        <f t="shared" si="76"/>
        <v>36</v>
      </c>
      <c r="M370" s="44">
        <f t="shared" si="77"/>
        <v>6</v>
      </c>
      <c r="N370" s="44">
        <f>MOD($E370-$A370-$C370+ROWS(Fixtures_Rosters!$C$27:$C$40)*2,ROWS(Fixtures_Rosters!$C$27:$C$40))</f>
        <v>5</v>
      </c>
      <c r="O370" s="44" t="b">
        <f t="shared" si="78"/>
        <v>1</v>
      </c>
      <c r="P370" s="44">
        <f>IF(AND(INDEX($F$2:$F$15,$A370),$G370,$H370,$I370,$J370,$K370,$O370),$M370*Validation_Lists!$I$3*Validation_Lists!$I$3+$L370*Validation_Lists!$I$3+$N370,Validation_Lists!$I$2)</f>
        <v>999999</v>
      </c>
    </row>
    <row r="371" spans="1:16" x14ac:dyDescent="0.2">
      <c r="A371" s="44">
        <v>7</v>
      </c>
      <c r="B371" s="44">
        <v>7</v>
      </c>
      <c r="C371" s="44">
        <v>1</v>
      </c>
      <c r="D371" s="44" t="s">
        <v>56</v>
      </c>
      <c r="E371" s="44">
        <v>14</v>
      </c>
      <c r="F371" s="44" t="str">
        <f>IF(Fixtures_Rosters!$C$40="","",Fixtures_Rosters!$C$40)</f>
        <v/>
      </c>
      <c r="G371" s="44" t="b">
        <f>AND(LEN($F371&amp;"")&gt;0,UPPER(INDEX(Fixtures_Rosters!$F$27:$F$40,$E371))="YES")</f>
        <v>0</v>
      </c>
      <c r="H371" s="44" t="b">
        <f>INDEX(Fixtures_Rosters!$L$27:$AA$40,$E371,INDEX($D$2:$D$15,$A371))="Available"</f>
        <v>1</v>
      </c>
      <c r="I371" s="44" t="b">
        <f>AND(NOT(OR(UPPER(INDEX(Fixtures_Rosters!$G$27:$G$40,$E371))="COACH",UPPER(INDEX(Fixtures_Rosters!$G$27:$G$40,$E371))="ASSISTANT COACH")),IF(UPPER(INDEX($E$2:$E$15,$A371))="HOME",OR(UPPER(INDEX(Fixtures_Rosters!$E$27:$E$40,$E371))="ELECTRONIC",UPPER(INDEX(Fixtures_Rosters!$E$27:$E$40,$E371))="BOTH"),IF(UPPER(INDEX($E$2:$E$15,$A371))="AWAY",OR(UPPER(INDEX(Fixtures_Rosters!$E$27:$E$40,$E371))="PAPER",UPPER(INDEX(Fixtures_Rosters!$E$27:$E$40,$E371))="BOTH"),FALSE)))</f>
        <v>0</v>
      </c>
      <c r="J371" s="44" t="b">
        <f>TRUE</f>
        <v>1</v>
      </c>
      <c r="K371" s="44" t="b">
        <f>TRUE</f>
        <v>1</v>
      </c>
      <c r="L371" s="44">
        <f t="shared" si="76"/>
        <v>36</v>
      </c>
      <c r="M371" s="44">
        <f t="shared" si="77"/>
        <v>6</v>
      </c>
      <c r="N371" s="44">
        <f>MOD($E371-$A371-$C371+ROWS(Fixtures_Rosters!$C$27:$C$40)*2,ROWS(Fixtures_Rosters!$C$27:$C$40))</f>
        <v>6</v>
      </c>
      <c r="O371" s="44" t="b">
        <f t="shared" si="78"/>
        <v>1</v>
      </c>
      <c r="P371" s="44">
        <f>IF(AND(INDEX($F$2:$F$15,$A371),$G371,$H371,$I371,$J371,$K371,$O371),$M371*Validation_Lists!$I$3*Validation_Lists!$I$3+$L371*Validation_Lists!$I$3+$N371,Validation_Lists!$I$2)</f>
        <v>999999</v>
      </c>
    </row>
    <row r="372" spans="1:16" x14ac:dyDescent="0.2">
      <c r="A372" s="44">
        <v>7</v>
      </c>
      <c r="B372" s="44">
        <v>7</v>
      </c>
      <c r="C372" s="44">
        <v>2</v>
      </c>
      <c r="D372" s="44" t="s">
        <v>57</v>
      </c>
      <c r="E372" s="44">
        <v>1</v>
      </c>
      <c r="F372" s="44" t="str">
        <f>IF(Fixtures_Rosters!$C$27="","",Fixtures_Rosters!$C$27)</f>
        <v/>
      </c>
      <c r="G372" s="44" t="b">
        <f>AND(LEN($F372&amp;"")&gt;0,UPPER(INDEX(Fixtures_Rosters!$F$27:$F$40,$E372))="YES")</f>
        <v>0</v>
      </c>
      <c r="H372" s="44" t="b">
        <f>INDEX(Fixtures_Rosters!$L$27:$AA$40,$E372,INDEX($D$2:$D$15,$A372))="Available"</f>
        <v>1</v>
      </c>
      <c r="I372" s="44" t="b">
        <f>UPPER(INDEX(Fixtures_Rosters!$I$27:$I$40,$E372))="YES"</f>
        <v>1</v>
      </c>
      <c r="J372" s="44" t="b">
        <f>TRUE</f>
        <v>1</v>
      </c>
      <c r="K372" s="44" t="b">
        <f t="shared" ref="K372:K385" si="79">COUNTIF($J$8:$J$8,$F372)=0</f>
        <v>0</v>
      </c>
      <c r="L372" s="44">
        <f t="shared" si="76"/>
        <v>36</v>
      </c>
      <c r="M372" s="44">
        <f t="shared" ref="M372:M385" si="80">COUNTIF($K$2:$K$7,$F372)</f>
        <v>6</v>
      </c>
      <c r="N372" s="44">
        <f>MOD($E372-$A372-$C372+ROWS(Fixtures_Rosters!$C$27:$C$40)*2,ROWS(Fixtures_Rosters!$C$27:$C$40))</f>
        <v>6</v>
      </c>
      <c r="O372" s="44" t="b">
        <f t="shared" ref="O372:O385" si="81">OR($C$8&lt;&gt;$C$7+1,$F$7=FALSE,$F372&lt;&gt;$K$7)</f>
        <v>1</v>
      </c>
      <c r="P372" s="44">
        <f>IF(AND(INDEX($F$2:$F$15,$A372),$G372,$H372,$I372,$J372,$K372,$O372),$M372*Validation_Lists!$I$3*Validation_Lists!$I$3+$L372*Validation_Lists!$I$3+$N372,Validation_Lists!$I$2)</f>
        <v>999999</v>
      </c>
    </row>
    <row r="373" spans="1:16" x14ac:dyDescent="0.2">
      <c r="A373" s="44">
        <v>7</v>
      </c>
      <c r="B373" s="44">
        <v>7</v>
      </c>
      <c r="C373" s="44">
        <v>2</v>
      </c>
      <c r="D373" s="44" t="s">
        <v>57</v>
      </c>
      <c r="E373" s="44">
        <v>2</v>
      </c>
      <c r="F373" s="44" t="str">
        <f>IF(Fixtures_Rosters!$C$28="","",Fixtures_Rosters!$C$28)</f>
        <v/>
      </c>
      <c r="G373" s="44" t="b">
        <f>AND(LEN($F373&amp;"")&gt;0,UPPER(INDEX(Fixtures_Rosters!$F$27:$F$40,$E373))="YES")</f>
        <v>0</v>
      </c>
      <c r="H373" s="44" t="b">
        <f>INDEX(Fixtures_Rosters!$L$27:$AA$40,$E373,INDEX($D$2:$D$15,$A373))="Available"</f>
        <v>1</v>
      </c>
      <c r="I373" s="44" t="b">
        <f>UPPER(INDEX(Fixtures_Rosters!$I$27:$I$40,$E373))="YES"</f>
        <v>1</v>
      </c>
      <c r="J373" s="44" t="b">
        <f>TRUE</f>
        <v>1</v>
      </c>
      <c r="K373" s="44" t="b">
        <f t="shared" si="79"/>
        <v>0</v>
      </c>
      <c r="L373" s="44">
        <f t="shared" si="76"/>
        <v>36</v>
      </c>
      <c r="M373" s="44">
        <f t="shared" si="80"/>
        <v>6</v>
      </c>
      <c r="N373" s="44">
        <f>MOD($E373-$A373-$C373+ROWS(Fixtures_Rosters!$C$27:$C$40)*2,ROWS(Fixtures_Rosters!$C$27:$C$40))</f>
        <v>7</v>
      </c>
      <c r="O373" s="44" t="b">
        <f t="shared" si="81"/>
        <v>1</v>
      </c>
      <c r="P373" s="44">
        <f>IF(AND(INDEX($F$2:$F$15,$A373),$G373,$H373,$I373,$J373,$K373,$O373),$M373*Validation_Lists!$I$3*Validation_Lists!$I$3+$L373*Validation_Lists!$I$3+$N373,Validation_Lists!$I$2)</f>
        <v>999999</v>
      </c>
    </row>
    <row r="374" spans="1:16" x14ac:dyDescent="0.2">
      <c r="A374" s="44">
        <v>7</v>
      </c>
      <c r="B374" s="44">
        <v>7</v>
      </c>
      <c r="C374" s="44">
        <v>2</v>
      </c>
      <c r="D374" s="44" t="s">
        <v>57</v>
      </c>
      <c r="E374" s="44">
        <v>3</v>
      </c>
      <c r="F374" s="44" t="str">
        <f>IF(Fixtures_Rosters!$C$29="","",Fixtures_Rosters!$C$29)</f>
        <v/>
      </c>
      <c r="G374" s="44" t="b">
        <f>AND(LEN($F374&amp;"")&gt;0,UPPER(INDEX(Fixtures_Rosters!$F$27:$F$40,$E374))="YES")</f>
        <v>0</v>
      </c>
      <c r="H374" s="44" t="b">
        <f>INDEX(Fixtures_Rosters!$L$27:$AA$40,$E374,INDEX($D$2:$D$15,$A374))="Available"</f>
        <v>1</v>
      </c>
      <c r="I374" s="44" t="b">
        <f>UPPER(INDEX(Fixtures_Rosters!$I$27:$I$40,$E374))="YES"</f>
        <v>1</v>
      </c>
      <c r="J374" s="44" t="b">
        <f>TRUE</f>
        <v>1</v>
      </c>
      <c r="K374" s="44" t="b">
        <f t="shared" si="79"/>
        <v>0</v>
      </c>
      <c r="L374" s="44">
        <f t="shared" si="76"/>
        <v>36</v>
      </c>
      <c r="M374" s="44">
        <f t="shared" si="80"/>
        <v>6</v>
      </c>
      <c r="N374" s="44">
        <f>MOD($E374-$A374-$C374+ROWS(Fixtures_Rosters!$C$27:$C$40)*2,ROWS(Fixtures_Rosters!$C$27:$C$40))</f>
        <v>8</v>
      </c>
      <c r="O374" s="44" t="b">
        <f t="shared" si="81"/>
        <v>1</v>
      </c>
      <c r="P374" s="44">
        <f>IF(AND(INDEX($F$2:$F$15,$A374),$G374,$H374,$I374,$J374,$K374,$O374),$M374*Validation_Lists!$I$3*Validation_Lists!$I$3+$L374*Validation_Lists!$I$3+$N374,Validation_Lists!$I$2)</f>
        <v>999999</v>
      </c>
    </row>
    <row r="375" spans="1:16" x14ac:dyDescent="0.2">
      <c r="A375" s="44">
        <v>7</v>
      </c>
      <c r="B375" s="44">
        <v>7</v>
      </c>
      <c r="C375" s="44">
        <v>2</v>
      </c>
      <c r="D375" s="44" t="s">
        <v>57</v>
      </c>
      <c r="E375" s="44">
        <v>4</v>
      </c>
      <c r="F375" s="44" t="str">
        <f>IF(Fixtures_Rosters!$C$30="","",Fixtures_Rosters!$C$30)</f>
        <v/>
      </c>
      <c r="G375" s="44" t="b">
        <f>AND(LEN($F375&amp;"")&gt;0,UPPER(INDEX(Fixtures_Rosters!$F$27:$F$40,$E375))="YES")</f>
        <v>0</v>
      </c>
      <c r="H375" s="44" t="b">
        <f>INDEX(Fixtures_Rosters!$L$27:$AA$40,$E375,INDEX($D$2:$D$15,$A375))="Available"</f>
        <v>1</v>
      </c>
      <c r="I375" s="44" t="b">
        <f>UPPER(INDEX(Fixtures_Rosters!$I$27:$I$40,$E375))="YES"</f>
        <v>1</v>
      </c>
      <c r="J375" s="44" t="b">
        <f>TRUE</f>
        <v>1</v>
      </c>
      <c r="K375" s="44" t="b">
        <f t="shared" si="79"/>
        <v>0</v>
      </c>
      <c r="L375" s="44">
        <f t="shared" si="76"/>
        <v>36</v>
      </c>
      <c r="M375" s="44">
        <f t="shared" si="80"/>
        <v>6</v>
      </c>
      <c r="N375" s="44">
        <f>MOD($E375-$A375-$C375+ROWS(Fixtures_Rosters!$C$27:$C$40)*2,ROWS(Fixtures_Rosters!$C$27:$C$40))</f>
        <v>9</v>
      </c>
      <c r="O375" s="44" t="b">
        <f t="shared" si="81"/>
        <v>1</v>
      </c>
      <c r="P375" s="44">
        <f>IF(AND(INDEX($F$2:$F$15,$A375),$G375,$H375,$I375,$J375,$K375,$O375),$M375*Validation_Lists!$I$3*Validation_Lists!$I$3+$L375*Validation_Lists!$I$3+$N375,Validation_Lists!$I$2)</f>
        <v>999999</v>
      </c>
    </row>
    <row r="376" spans="1:16" x14ac:dyDescent="0.2">
      <c r="A376" s="44">
        <v>7</v>
      </c>
      <c r="B376" s="44">
        <v>7</v>
      </c>
      <c r="C376" s="44">
        <v>2</v>
      </c>
      <c r="D376" s="44" t="s">
        <v>57</v>
      </c>
      <c r="E376" s="44">
        <v>5</v>
      </c>
      <c r="F376" s="44" t="str">
        <f>IF(Fixtures_Rosters!$C$31="","",Fixtures_Rosters!$C$31)</f>
        <v/>
      </c>
      <c r="G376" s="44" t="b">
        <f>AND(LEN($F376&amp;"")&gt;0,UPPER(INDEX(Fixtures_Rosters!$F$27:$F$40,$E376))="YES")</f>
        <v>0</v>
      </c>
      <c r="H376" s="44" t="b">
        <f>INDEX(Fixtures_Rosters!$L$27:$AA$40,$E376,INDEX($D$2:$D$15,$A376))="Available"</f>
        <v>1</v>
      </c>
      <c r="I376" s="44" t="b">
        <f>UPPER(INDEX(Fixtures_Rosters!$I$27:$I$40,$E376))="YES"</f>
        <v>1</v>
      </c>
      <c r="J376" s="44" t="b">
        <f>TRUE</f>
        <v>1</v>
      </c>
      <c r="K376" s="44" t="b">
        <f t="shared" si="79"/>
        <v>0</v>
      </c>
      <c r="L376" s="44">
        <f t="shared" si="76"/>
        <v>36</v>
      </c>
      <c r="M376" s="44">
        <f t="shared" si="80"/>
        <v>6</v>
      </c>
      <c r="N376" s="44">
        <f>MOD($E376-$A376-$C376+ROWS(Fixtures_Rosters!$C$27:$C$40)*2,ROWS(Fixtures_Rosters!$C$27:$C$40))</f>
        <v>10</v>
      </c>
      <c r="O376" s="44" t="b">
        <f t="shared" si="81"/>
        <v>1</v>
      </c>
      <c r="P376" s="44">
        <f>IF(AND(INDEX($F$2:$F$15,$A376),$G376,$H376,$I376,$J376,$K376,$O376),$M376*Validation_Lists!$I$3*Validation_Lists!$I$3+$L376*Validation_Lists!$I$3+$N376,Validation_Lists!$I$2)</f>
        <v>999999</v>
      </c>
    </row>
    <row r="377" spans="1:16" x14ac:dyDescent="0.2">
      <c r="A377" s="44">
        <v>7</v>
      </c>
      <c r="B377" s="44">
        <v>7</v>
      </c>
      <c r="C377" s="44">
        <v>2</v>
      </c>
      <c r="D377" s="44" t="s">
        <v>57</v>
      </c>
      <c r="E377" s="44">
        <v>6</v>
      </c>
      <c r="F377" s="44" t="str">
        <f>IF(Fixtures_Rosters!$C$32="","",Fixtures_Rosters!$C$32)</f>
        <v/>
      </c>
      <c r="G377" s="44" t="b">
        <f>AND(LEN($F377&amp;"")&gt;0,UPPER(INDEX(Fixtures_Rosters!$F$27:$F$40,$E377))="YES")</f>
        <v>0</v>
      </c>
      <c r="H377" s="44" t="b">
        <f>INDEX(Fixtures_Rosters!$L$27:$AA$40,$E377,INDEX($D$2:$D$15,$A377))="Available"</f>
        <v>1</v>
      </c>
      <c r="I377" s="44" t="b">
        <f>UPPER(INDEX(Fixtures_Rosters!$I$27:$I$40,$E377))="YES"</f>
        <v>1</v>
      </c>
      <c r="J377" s="44" t="b">
        <f>TRUE</f>
        <v>1</v>
      </c>
      <c r="K377" s="44" t="b">
        <f t="shared" si="79"/>
        <v>0</v>
      </c>
      <c r="L377" s="44">
        <f t="shared" si="76"/>
        <v>36</v>
      </c>
      <c r="M377" s="44">
        <f t="shared" si="80"/>
        <v>6</v>
      </c>
      <c r="N377" s="44">
        <f>MOD($E377-$A377-$C377+ROWS(Fixtures_Rosters!$C$27:$C$40)*2,ROWS(Fixtures_Rosters!$C$27:$C$40))</f>
        <v>11</v>
      </c>
      <c r="O377" s="44" t="b">
        <f t="shared" si="81"/>
        <v>1</v>
      </c>
      <c r="P377" s="44">
        <f>IF(AND(INDEX($F$2:$F$15,$A377),$G377,$H377,$I377,$J377,$K377,$O377),$M377*Validation_Lists!$I$3*Validation_Lists!$I$3+$L377*Validation_Lists!$I$3+$N377,Validation_Lists!$I$2)</f>
        <v>999999</v>
      </c>
    </row>
    <row r="378" spans="1:16" x14ac:dyDescent="0.2">
      <c r="A378" s="44">
        <v>7</v>
      </c>
      <c r="B378" s="44">
        <v>7</v>
      </c>
      <c r="C378" s="44">
        <v>2</v>
      </c>
      <c r="D378" s="44" t="s">
        <v>57</v>
      </c>
      <c r="E378" s="44">
        <v>7</v>
      </c>
      <c r="F378" s="44" t="str">
        <f>IF(Fixtures_Rosters!$C$33="","",Fixtures_Rosters!$C$33)</f>
        <v/>
      </c>
      <c r="G378" s="44" t="b">
        <f>AND(LEN($F378&amp;"")&gt;0,UPPER(INDEX(Fixtures_Rosters!$F$27:$F$40,$E378))="YES")</f>
        <v>0</v>
      </c>
      <c r="H378" s="44" t="b">
        <f>INDEX(Fixtures_Rosters!$L$27:$AA$40,$E378,INDEX($D$2:$D$15,$A378))="Available"</f>
        <v>1</v>
      </c>
      <c r="I378" s="44" t="b">
        <f>UPPER(INDEX(Fixtures_Rosters!$I$27:$I$40,$E378))="YES"</f>
        <v>1</v>
      </c>
      <c r="J378" s="44" t="b">
        <f>TRUE</f>
        <v>1</v>
      </c>
      <c r="K378" s="44" t="b">
        <f t="shared" si="79"/>
        <v>0</v>
      </c>
      <c r="L378" s="44">
        <f t="shared" si="76"/>
        <v>36</v>
      </c>
      <c r="M378" s="44">
        <f t="shared" si="80"/>
        <v>6</v>
      </c>
      <c r="N378" s="44">
        <f>MOD($E378-$A378-$C378+ROWS(Fixtures_Rosters!$C$27:$C$40)*2,ROWS(Fixtures_Rosters!$C$27:$C$40))</f>
        <v>12</v>
      </c>
      <c r="O378" s="44" t="b">
        <f t="shared" si="81"/>
        <v>1</v>
      </c>
      <c r="P378" s="44">
        <f>IF(AND(INDEX($F$2:$F$15,$A378),$G378,$H378,$I378,$J378,$K378,$O378),$M378*Validation_Lists!$I$3*Validation_Lists!$I$3+$L378*Validation_Lists!$I$3+$N378,Validation_Lists!$I$2)</f>
        <v>999999</v>
      </c>
    </row>
    <row r="379" spans="1:16" x14ac:dyDescent="0.2">
      <c r="A379" s="44">
        <v>7</v>
      </c>
      <c r="B379" s="44">
        <v>7</v>
      </c>
      <c r="C379" s="44">
        <v>2</v>
      </c>
      <c r="D379" s="44" t="s">
        <v>57</v>
      </c>
      <c r="E379" s="44">
        <v>8</v>
      </c>
      <c r="F379" s="44" t="str">
        <f>IF(Fixtures_Rosters!$C$34="","",Fixtures_Rosters!$C$34)</f>
        <v/>
      </c>
      <c r="G379" s="44" t="b">
        <f>AND(LEN($F379&amp;"")&gt;0,UPPER(INDEX(Fixtures_Rosters!$F$27:$F$40,$E379))="YES")</f>
        <v>0</v>
      </c>
      <c r="H379" s="44" t="b">
        <f>INDEX(Fixtures_Rosters!$L$27:$AA$40,$E379,INDEX($D$2:$D$15,$A379))="Available"</f>
        <v>1</v>
      </c>
      <c r="I379" s="44" t="b">
        <f>UPPER(INDEX(Fixtures_Rosters!$I$27:$I$40,$E379))="YES"</f>
        <v>1</v>
      </c>
      <c r="J379" s="44" t="b">
        <f>TRUE</f>
        <v>1</v>
      </c>
      <c r="K379" s="44" t="b">
        <f t="shared" si="79"/>
        <v>0</v>
      </c>
      <c r="L379" s="44">
        <f t="shared" si="76"/>
        <v>36</v>
      </c>
      <c r="M379" s="44">
        <f t="shared" si="80"/>
        <v>6</v>
      </c>
      <c r="N379" s="44">
        <f>MOD($E379-$A379-$C379+ROWS(Fixtures_Rosters!$C$27:$C$40)*2,ROWS(Fixtures_Rosters!$C$27:$C$40))</f>
        <v>13</v>
      </c>
      <c r="O379" s="44" t="b">
        <f t="shared" si="81"/>
        <v>1</v>
      </c>
      <c r="P379" s="44">
        <f>IF(AND(INDEX($F$2:$F$15,$A379),$G379,$H379,$I379,$J379,$K379,$O379),$M379*Validation_Lists!$I$3*Validation_Lists!$I$3+$L379*Validation_Lists!$I$3+$N379,Validation_Lists!$I$2)</f>
        <v>999999</v>
      </c>
    </row>
    <row r="380" spans="1:16" x14ac:dyDescent="0.2">
      <c r="A380" s="44">
        <v>7</v>
      </c>
      <c r="B380" s="44">
        <v>7</v>
      </c>
      <c r="C380" s="44">
        <v>2</v>
      </c>
      <c r="D380" s="44" t="s">
        <v>57</v>
      </c>
      <c r="E380" s="44">
        <v>9</v>
      </c>
      <c r="F380" s="44" t="str">
        <f>IF(Fixtures_Rosters!$C$35="","",Fixtures_Rosters!$C$35)</f>
        <v/>
      </c>
      <c r="G380" s="44" t="b">
        <f>AND(LEN($F380&amp;"")&gt;0,UPPER(INDEX(Fixtures_Rosters!$F$27:$F$40,$E380))="YES")</f>
        <v>0</v>
      </c>
      <c r="H380" s="44" t="b">
        <f>INDEX(Fixtures_Rosters!$L$27:$AA$40,$E380,INDEX($D$2:$D$15,$A380))="Available"</f>
        <v>1</v>
      </c>
      <c r="I380" s="44" t="b">
        <f>UPPER(INDEX(Fixtures_Rosters!$I$27:$I$40,$E380))="YES"</f>
        <v>1</v>
      </c>
      <c r="J380" s="44" t="b">
        <f>TRUE</f>
        <v>1</v>
      </c>
      <c r="K380" s="44" t="b">
        <f t="shared" si="79"/>
        <v>0</v>
      </c>
      <c r="L380" s="44">
        <f t="shared" si="76"/>
        <v>36</v>
      </c>
      <c r="M380" s="44">
        <f t="shared" si="80"/>
        <v>6</v>
      </c>
      <c r="N380" s="44">
        <f>MOD($E380-$A380-$C380+ROWS(Fixtures_Rosters!$C$27:$C$40)*2,ROWS(Fixtures_Rosters!$C$27:$C$40))</f>
        <v>0</v>
      </c>
      <c r="O380" s="44" t="b">
        <f t="shared" si="81"/>
        <v>1</v>
      </c>
      <c r="P380" s="44">
        <f>IF(AND(INDEX($F$2:$F$15,$A380),$G380,$H380,$I380,$J380,$K380,$O380),$M380*Validation_Lists!$I$3*Validation_Lists!$I$3+$L380*Validation_Lists!$I$3+$N380,Validation_Lists!$I$2)</f>
        <v>999999</v>
      </c>
    </row>
    <row r="381" spans="1:16" x14ac:dyDescent="0.2">
      <c r="A381" s="44">
        <v>7</v>
      </c>
      <c r="B381" s="44">
        <v>7</v>
      </c>
      <c r="C381" s="44">
        <v>2</v>
      </c>
      <c r="D381" s="44" t="s">
        <v>57</v>
      </c>
      <c r="E381" s="44">
        <v>10</v>
      </c>
      <c r="F381" s="44" t="str">
        <f>IF(Fixtures_Rosters!$C$36="","",Fixtures_Rosters!$C$36)</f>
        <v/>
      </c>
      <c r="G381" s="44" t="b">
        <f>AND(LEN($F381&amp;"")&gt;0,UPPER(INDEX(Fixtures_Rosters!$F$27:$F$40,$E381))="YES")</f>
        <v>0</v>
      </c>
      <c r="H381" s="44" t="b">
        <f>INDEX(Fixtures_Rosters!$L$27:$AA$40,$E381,INDEX($D$2:$D$15,$A381))="Available"</f>
        <v>1</v>
      </c>
      <c r="I381" s="44" t="b">
        <f>UPPER(INDEX(Fixtures_Rosters!$I$27:$I$40,$E381))="YES"</f>
        <v>1</v>
      </c>
      <c r="J381" s="44" t="b">
        <f>TRUE</f>
        <v>1</v>
      </c>
      <c r="K381" s="44" t="b">
        <f t="shared" si="79"/>
        <v>0</v>
      </c>
      <c r="L381" s="44">
        <f t="shared" si="76"/>
        <v>36</v>
      </c>
      <c r="M381" s="44">
        <f t="shared" si="80"/>
        <v>6</v>
      </c>
      <c r="N381" s="44">
        <f>MOD($E381-$A381-$C381+ROWS(Fixtures_Rosters!$C$27:$C$40)*2,ROWS(Fixtures_Rosters!$C$27:$C$40))</f>
        <v>1</v>
      </c>
      <c r="O381" s="44" t="b">
        <f t="shared" si="81"/>
        <v>1</v>
      </c>
      <c r="P381" s="44">
        <f>IF(AND(INDEX($F$2:$F$15,$A381),$G381,$H381,$I381,$J381,$K381,$O381),$M381*Validation_Lists!$I$3*Validation_Lists!$I$3+$L381*Validation_Lists!$I$3+$N381,Validation_Lists!$I$2)</f>
        <v>999999</v>
      </c>
    </row>
    <row r="382" spans="1:16" x14ac:dyDescent="0.2">
      <c r="A382" s="44">
        <v>7</v>
      </c>
      <c r="B382" s="44">
        <v>7</v>
      </c>
      <c r="C382" s="44">
        <v>2</v>
      </c>
      <c r="D382" s="44" t="s">
        <v>57</v>
      </c>
      <c r="E382" s="44">
        <v>11</v>
      </c>
      <c r="F382" s="44" t="str">
        <f>IF(Fixtures_Rosters!$C$37="","",Fixtures_Rosters!$C$37)</f>
        <v/>
      </c>
      <c r="G382" s="44" t="b">
        <f>AND(LEN($F382&amp;"")&gt;0,UPPER(INDEX(Fixtures_Rosters!$F$27:$F$40,$E382))="YES")</f>
        <v>0</v>
      </c>
      <c r="H382" s="44" t="b">
        <f>INDEX(Fixtures_Rosters!$L$27:$AA$40,$E382,INDEX($D$2:$D$15,$A382))="Available"</f>
        <v>1</v>
      </c>
      <c r="I382" s="44" t="b">
        <f>UPPER(INDEX(Fixtures_Rosters!$I$27:$I$40,$E382))="YES"</f>
        <v>1</v>
      </c>
      <c r="J382" s="44" t="b">
        <f>TRUE</f>
        <v>1</v>
      </c>
      <c r="K382" s="44" t="b">
        <f t="shared" si="79"/>
        <v>0</v>
      </c>
      <c r="L382" s="44">
        <f t="shared" si="76"/>
        <v>36</v>
      </c>
      <c r="M382" s="44">
        <f t="shared" si="80"/>
        <v>6</v>
      </c>
      <c r="N382" s="44">
        <f>MOD($E382-$A382-$C382+ROWS(Fixtures_Rosters!$C$27:$C$40)*2,ROWS(Fixtures_Rosters!$C$27:$C$40))</f>
        <v>2</v>
      </c>
      <c r="O382" s="44" t="b">
        <f t="shared" si="81"/>
        <v>1</v>
      </c>
      <c r="P382" s="44">
        <f>IF(AND(INDEX($F$2:$F$15,$A382),$G382,$H382,$I382,$J382,$K382,$O382),$M382*Validation_Lists!$I$3*Validation_Lists!$I$3+$L382*Validation_Lists!$I$3+$N382,Validation_Lists!$I$2)</f>
        <v>999999</v>
      </c>
    </row>
    <row r="383" spans="1:16" x14ac:dyDescent="0.2">
      <c r="A383" s="44">
        <v>7</v>
      </c>
      <c r="B383" s="44">
        <v>7</v>
      </c>
      <c r="C383" s="44">
        <v>2</v>
      </c>
      <c r="D383" s="44" t="s">
        <v>57</v>
      </c>
      <c r="E383" s="44">
        <v>12</v>
      </c>
      <c r="F383" s="44" t="str">
        <f>IF(Fixtures_Rosters!$C$38="","",Fixtures_Rosters!$C$38)</f>
        <v/>
      </c>
      <c r="G383" s="44" t="b">
        <f>AND(LEN($F383&amp;"")&gt;0,UPPER(INDEX(Fixtures_Rosters!$F$27:$F$40,$E383))="YES")</f>
        <v>0</v>
      </c>
      <c r="H383" s="44" t="b">
        <f>INDEX(Fixtures_Rosters!$L$27:$AA$40,$E383,INDEX($D$2:$D$15,$A383))="Available"</f>
        <v>1</v>
      </c>
      <c r="I383" s="44" t="b">
        <f>UPPER(INDEX(Fixtures_Rosters!$I$27:$I$40,$E383))="YES"</f>
        <v>1</v>
      </c>
      <c r="J383" s="44" t="b">
        <f>TRUE</f>
        <v>1</v>
      </c>
      <c r="K383" s="44" t="b">
        <f t="shared" si="79"/>
        <v>0</v>
      </c>
      <c r="L383" s="44">
        <f t="shared" si="76"/>
        <v>36</v>
      </c>
      <c r="M383" s="44">
        <f t="shared" si="80"/>
        <v>6</v>
      </c>
      <c r="N383" s="44">
        <f>MOD($E383-$A383-$C383+ROWS(Fixtures_Rosters!$C$27:$C$40)*2,ROWS(Fixtures_Rosters!$C$27:$C$40))</f>
        <v>3</v>
      </c>
      <c r="O383" s="44" t="b">
        <f t="shared" si="81"/>
        <v>1</v>
      </c>
      <c r="P383" s="44">
        <f>IF(AND(INDEX($F$2:$F$15,$A383),$G383,$H383,$I383,$J383,$K383,$O383),$M383*Validation_Lists!$I$3*Validation_Lists!$I$3+$L383*Validation_Lists!$I$3+$N383,Validation_Lists!$I$2)</f>
        <v>999999</v>
      </c>
    </row>
    <row r="384" spans="1:16" x14ac:dyDescent="0.2">
      <c r="A384" s="44">
        <v>7</v>
      </c>
      <c r="B384" s="44">
        <v>7</v>
      </c>
      <c r="C384" s="44">
        <v>2</v>
      </c>
      <c r="D384" s="44" t="s">
        <v>57</v>
      </c>
      <c r="E384" s="44">
        <v>13</v>
      </c>
      <c r="F384" s="44" t="str">
        <f>IF(Fixtures_Rosters!$C$39="","",Fixtures_Rosters!$C$39)</f>
        <v/>
      </c>
      <c r="G384" s="44" t="b">
        <f>AND(LEN($F384&amp;"")&gt;0,UPPER(INDEX(Fixtures_Rosters!$F$27:$F$40,$E384))="YES")</f>
        <v>0</v>
      </c>
      <c r="H384" s="44" t="b">
        <f>INDEX(Fixtures_Rosters!$L$27:$AA$40,$E384,INDEX($D$2:$D$15,$A384))="Available"</f>
        <v>1</v>
      </c>
      <c r="I384" s="44" t="b">
        <f>UPPER(INDEX(Fixtures_Rosters!$I$27:$I$40,$E384))="YES"</f>
        <v>1</v>
      </c>
      <c r="J384" s="44" t="b">
        <f>TRUE</f>
        <v>1</v>
      </c>
      <c r="K384" s="44" t="b">
        <f t="shared" si="79"/>
        <v>0</v>
      </c>
      <c r="L384" s="44">
        <f t="shared" si="76"/>
        <v>36</v>
      </c>
      <c r="M384" s="44">
        <f t="shared" si="80"/>
        <v>6</v>
      </c>
      <c r="N384" s="44">
        <f>MOD($E384-$A384-$C384+ROWS(Fixtures_Rosters!$C$27:$C$40)*2,ROWS(Fixtures_Rosters!$C$27:$C$40))</f>
        <v>4</v>
      </c>
      <c r="O384" s="44" t="b">
        <f t="shared" si="81"/>
        <v>1</v>
      </c>
      <c r="P384" s="44">
        <f>IF(AND(INDEX($F$2:$F$15,$A384),$G384,$H384,$I384,$J384,$K384,$O384),$M384*Validation_Lists!$I$3*Validation_Lists!$I$3+$L384*Validation_Lists!$I$3+$N384,Validation_Lists!$I$2)</f>
        <v>999999</v>
      </c>
    </row>
    <row r="385" spans="1:16" x14ac:dyDescent="0.2">
      <c r="A385" s="44">
        <v>7</v>
      </c>
      <c r="B385" s="44">
        <v>7</v>
      </c>
      <c r="C385" s="44">
        <v>2</v>
      </c>
      <c r="D385" s="44" t="s">
        <v>57</v>
      </c>
      <c r="E385" s="44">
        <v>14</v>
      </c>
      <c r="F385" s="44" t="str">
        <f>IF(Fixtures_Rosters!$C$40="","",Fixtures_Rosters!$C$40)</f>
        <v/>
      </c>
      <c r="G385" s="44" t="b">
        <f>AND(LEN($F385&amp;"")&gt;0,UPPER(INDEX(Fixtures_Rosters!$F$27:$F$40,$E385))="YES")</f>
        <v>0</v>
      </c>
      <c r="H385" s="44" t="b">
        <f>INDEX(Fixtures_Rosters!$L$27:$AA$40,$E385,INDEX($D$2:$D$15,$A385))="Available"</f>
        <v>1</v>
      </c>
      <c r="I385" s="44" t="b">
        <f>UPPER(INDEX(Fixtures_Rosters!$I$27:$I$40,$E385))="YES"</f>
        <v>1</v>
      </c>
      <c r="J385" s="44" t="b">
        <f>TRUE</f>
        <v>1</v>
      </c>
      <c r="K385" s="44" t="b">
        <f t="shared" si="79"/>
        <v>0</v>
      </c>
      <c r="L385" s="44">
        <f t="shared" si="76"/>
        <v>36</v>
      </c>
      <c r="M385" s="44">
        <f t="shared" si="80"/>
        <v>6</v>
      </c>
      <c r="N385" s="44">
        <f>MOD($E385-$A385-$C385+ROWS(Fixtures_Rosters!$C$27:$C$40)*2,ROWS(Fixtures_Rosters!$C$27:$C$40))</f>
        <v>5</v>
      </c>
      <c r="O385" s="44" t="b">
        <f t="shared" si="81"/>
        <v>1</v>
      </c>
      <c r="P385" s="44">
        <f>IF(AND(INDEX($F$2:$F$15,$A385),$G385,$H385,$I385,$J385,$K385,$O385),$M385*Validation_Lists!$I$3*Validation_Lists!$I$3+$L385*Validation_Lists!$I$3+$N385,Validation_Lists!$I$2)</f>
        <v>999999</v>
      </c>
    </row>
    <row r="386" spans="1:16" x14ac:dyDescent="0.2">
      <c r="A386" s="44">
        <v>7</v>
      </c>
      <c r="B386" s="44">
        <v>7</v>
      </c>
      <c r="C386" s="44">
        <v>3</v>
      </c>
      <c r="D386" s="44" t="s">
        <v>58</v>
      </c>
      <c r="E386" s="44">
        <v>1</v>
      </c>
      <c r="F386" s="44" t="str">
        <f>IF(Fixtures_Rosters!$C$27="","",Fixtures_Rosters!$C$27)</f>
        <v/>
      </c>
      <c r="G386" s="44" t="b">
        <f>AND(LEN($F386&amp;"")&gt;0,UPPER(INDEX(Fixtures_Rosters!$F$27:$F$40,$E386))="YES")</f>
        <v>0</v>
      </c>
      <c r="H386" s="44" t="b">
        <f>INDEX(Fixtures_Rosters!$L$27:$AA$40,$E386,INDEX($D$2:$D$15,$A386))="Available"</f>
        <v>1</v>
      </c>
      <c r="I386" s="44" t="b">
        <f>UPPER(INDEX(Fixtures_Rosters!$J$27:$J$40,$E386))="YES"</f>
        <v>1</v>
      </c>
      <c r="J386" s="44" t="b">
        <f>TRUE</f>
        <v>1</v>
      </c>
      <c r="K386" s="44" t="b">
        <f t="shared" ref="K386:K399" si="82">COUNTIF($J$8:$K$8,$F386)=0</f>
        <v>0</v>
      </c>
      <c r="L386" s="44">
        <f t="shared" si="76"/>
        <v>36</v>
      </c>
      <c r="M386" s="44">
        <f t="shared" ref="M386:M399" si="83">COUNTIF($L$2:$L$7,$F386)</f>
        <v>6</v>
      </c>
      <c r="N386" s="44">
        <f>MOD($E386-$A386-$C386+ROWS(Fixtures_Rosters!$C$27:$C$40)*2,ROWS(Fixtures_Rosters!$C$27:$C$40))</f>
        <v>5</v>
      </c>
      <c r="O386" s="44" t="b">
        <f t="shared" ref="O386:O399" si="84">OR($C$8&lt;&gt;$C$7+1,$F$7=FALSE,$F386&lt;&gt;$L$7)</f>
        <v>1</v>
      </c>
      <c r="P386" s="44">
        <f>IF(AND(INDEX($F$2:$F$15,$A386),$G386,$H386,$I386,$J386,$K386,$O386),$M386*Validation_Lists!$I$3*Validation_Lists!$I$3+$L386*Validation_Lists!$I$3+$N386,Validation_Lists!$I$2)</f>
        <v>999999</v>
      </c>
    </row>
    <row r="387" spans="1:16" x14ac:dyDescent="0.2">
      <c r="A387" s="44">
        <v>7</v>
      </c>
      <c r="B387" s="44">
        <v>7</v>
      </c>
      <c r="C387" s="44">
        <v>3</v>
      </c>
      <c r="D387" s="44" t="s">
        <v>58</v>
      </c>
      <c r="E387" s="44">
        <v>2</v>
      </c>
      <c r="F387" s="44" t="str">
        <f>IF(Fixtures_Rosters!$C$28="","",Fixtures_Rosters!$C$28)</f>
        <v/>
      </c>
      <c r="G387" s="44" t="b">
        <f>AND(LEN($F387&amp;"")&gt;0,UPPER(INDEX(Fixtures_Rosters!$F$27:$F$40,$E387))="YES")</f>
        <v>0</v>
      </c>
      <c r="H387" s="44" t="b">
        <f>INDEX(Fixtures_Rosters!$L$27:$AA$40,$E387,INDEX($D$2:$D$15,$A387))="Available"</f>
        <v>1</v>
      </c>
      <c r="I387" s="44" t="b">
        <f>UPPER(INDEX(Fixtures_Rosters!$J$27:$J$40,$E387))="YES"</f>
        <v>1</v>
      </c>
      <c r="J387" s="44" t="b">
        <f>TRUE</f>
        <v>1</v>
      </c>
      <c r="K387" s="44" t="b">
        <f t="shared" si="82"/>
        <v>0</v>
      </c>
      <c r="L387" s="44">
        <f t="shared" si="76"/>
        <v>36</v>
      </c>
      <c r="M387" s="44">
        <f t="shared" si="83"/>
        <v>6</v>
      </c>
      <c r="N387" s="44">
        <f>MOD($E387-$A387-$C387+ROWS(Fixtures_Rosters!$C$27:$C$40)*2,ROWS(Fixtures_Rosters!$C$27:$C$40))</f>
        <v>6</v>
      </c>
      <c r="O387" s="44" t="b">
        <f t="shared" si="84"/>
        <v>1</v>
      </c>
      <c r="P387" s="44">
        <f>IF(AND(INDEX($F$2:$F$15,$A387),$G387,$H387,$I387,$J387,$K387,$O387),$M387*Validation_Lists!$I$3*Validation_Lists!$I$3+$L387*Validation_Lists!$I$3+$N387,Validation_Lists!$I$2)</f>
        <v>999999</v>
      </c>
    </row>
    <row r="388" spans="1:16" x14ac:dyDescent="0.2">
      <c r="A388" s="44">
        <v>7</v>
      </c>
      <c r="B388" s="44">
        <v>7</v>
      </c>
      <c r="C388" s="44">
        <v>3</v>
      </c>
      <c r="D388" s="44" t="s">
        <v>58</v>
      </c>
      <c r="E388" s="44">
        <v>3</v>
      </c>
      <c r="F388" s="44" t="str">
        <f>IF(Fixtures_Rosters!$C$29="","",Fixtures_Rosters!$C$29)</f>
        <v/>
      </c>
      <c r="G388" s="44" t="b">
        <f>AND(LEN($F388&amp;"")&gt;0,UPPER(INDEX(Fixtures_Rosters!$F$27:$F$40,$E388))="YES")</f>
        <v>0</v>
      </c>
      <c r="H388" s="44" t="b">
        <f>INDEX(Fixtures_Rosters!$L$27:$AA$40,$E388,INDEX($D$2:$D$15,$A388))="Available"</f>
        <v>1</v>
      </c>
      <c r="I388" s="44" t="b">
        <f>UPPER(INDEX(Fixtures_Rosters!$J$27:$J$40,$E388))="YES"</f>
        <v>1</v>
      </c>
      <c r="J388" s="44" t="b">
        <f>TRUE</f>
        <v>1</v>
      </c>
      <c r="K388" s="44" t="b">
        <f t="shared" si="82"/>
        <v>0</v>
      </c>
      <c r="L388" s="44">
        <f t="shared" si="76"/>
        <v>36</v>
      </c>
      <c r="M388" s="44">
        <f t="shared" si="83"/>
        <v>6</v>
      </c>
      <c r="N388" s="44">
        <f>MOD($E388-$A388-$C388+ROWS(Fixtures_Rosters!$C$27:$C$40)*2,ROWS(Fixtures_Rosters!$C$27:$C$40))</f>
        <v>7</v>
      </c>
      <c r="O388" s="44" t="b">
        <f t="shared" si="84"/>
        <v>1</v>
      </c>
      <c r="P388" s="44">
        <f>IF(AND(INDEX($F$2:$F$15,$A388),$G388,$H388,$I388,$J388,$K388,$O388),$M388*Validation_Lists!$I$3*Validation_Lists!$I$3+$L388*Validation_Lists!$I$3+$N388,Validation_Lists!$I$2)</f>
        <v>999999</v>
      </c>
    </row>
    <row r="389" spans="1:16" x14ac:dyDescent="0.2">
      <c r="A389" s="44">
        <v>7</v>
      </c>
      <c r="B389" s="44">
        <v>7</v>
      </c>
      <c r="C389" s="44">
        <v>3</v>
      </c>
      <c r="D389" s="44" t="s">
        <v>58</v>
      </c>
      <c r="E389" s="44">
        <v>4</v>
      </c>
      <c r="F389" s="44" t="str">
        <f>IF(Fixtures_Rosters!$C$30="","",Fixtures_Rosters!$C$30)</f>
        <v/>
      </c>
      <c r="G389" s="44" t="b">
        <f>AND(LEN($F389&amp;"")&gt;0,UPPER(INDEX(Fixtures_Rosters!$F$27:$F$40,$E389))="YES")</f>
        <v>0</v>
      </c>
      <c r="H389" s="44" t="b">
        <f>INDEX(Fixtures_Rosters!$L$27:$AA$40,$E389,INDEX($D$2:$D$15,$A389))="Available"</f>
        <v>1</v>
      </c>
      <c r="I389" s="44" t="b">
        <f>UPPER(INDEX(Fixtures_Rosters!$J$27:$J$40,$E389))="YES"</f>
        <v>1</v>
      </c>
      <c r="J389" s="44" t="b">
        <f>TRUE</f>
        <v>1</v>
      </c>
      <c r="K389" s="44" t="b">
        <f t="shared" si="82"/>
        <v>0</v>
      </c>
      <c r="L389" s="44">
        <f t="shared" si="76"/>
        <v>36</v>
      </c>
      <c r="M389" s="44">
        <f t="shared" si="83"/>
        <v>6</v>
      </c>
      <c r="N389" s="44">
        <f>MOD($E389-$A389-$C389+ROWS(Fixtures_Rosters!$C$27:$C$40)*2,ROWS(Fixtures_Rosters!$C$27:$C$40))</f>
        <v>8</v>
      </c>
      <c r="O389" s="44" t="b">
        <f t="shared" si="84"/>
        <v>1</v>
      </c>
      <c r="P389" s="44">
        <f>IF(AND(INDEX($F$2:$F$15,$A389),$G389,$H389,$I389,$J389,$K389,$O389),$M389*Validation_Lists!$I$3*Validation_Lists!$I$3+$L389*Validation_Lists!$I$3+$N389,Validation_Lists!$I$2)</f>
        <v>999999</v>
      </c>
    </row>
    <row r="390" spans="1:16" x14ac:dyDescent="0.2">
      <c r="A390" s="44">
        <v>7</v>
      </c>
      <c r="B390" s="44">
        <v>7</v>
      </c>
      <c r="C390" s="44">
        <v>3</v>
      </c>
      <c r="D390" s="44" t="s">
        <v>58</v>
      </c>
      <c r="E390" s="44">
        <v>5</v>
      </c>
      <c r="F390" s="44" t="str">
        <f>IF(Fixtures_Rosters!$C$31="","",Fixtures_Rosters!$C$31)</f>
        <v/>
      </c>
      <c r="G390" s="44" t="b">
        <f>AND(LEN($F390&amp;"")&gt;0,UPPER(INDEX(Fixtures_Rosters!$F$27:$F$40,$E390))="YES")</f>
        <v>0</v>
      </c>
      <c r="H390" s="44" t="b">
        <f>INDEX(Fixtures_Rosters!$L$27:$AA$40,$E390,INDEX($D$2:$D$15,$A390))="Available"</f>
        <v>1</v>
      </c>
      <c r="I390" s="44" t="b">
        <f>UPPER(INDEX(Fixtures_Rosters!$J$27:$J$40,$E390))="YES"</f>
        <v>1</v>
      </c>
      <c r="J390" s="44" t="b">
        <f>TRUE</f>
        <v>1</v>
      </c>
      <c r="K390" s="44" t="b">
        <f t="shared" si="82"/>
        <v>0</v>
      </c>
      <c r="L390" s="44">
        <f t="shared" ref="L390:L413" si="85">COUNTIF($H$2:$M$7,$F390)</f>
        <v>36</v>
      </c>
      <c r="M390" s="44">
        <f t="shared" si="83"/>
        <v>6</v>
      </c>
      <c r="N390" s="44">
        <f>MOD($E390-$A390-$C390+ROWS(Fixtures_Rosters!$C$27:$C$40)*2,ROWS(Fixtures_Rosters!$C$27:$C$40))</f>
        <v>9</v>
      </c>
      <c r="O390" s="44" t="b">
        <f t="shared" si="84"/>
        <v>1</v>
      </c>
      <c r="P390" s="44">
        <f>IF(AND(INDEX($F$2:$F$15,$A390),$G390,$H390,$I390,$J390,$K390,$O390),$M390*Validation_Lists!$I$3*Validation_Lists!$I$3+$L390*Validation_Lists!$I$3+$N390,Validation_Lists!$I$2)</f>
        <v>999999</v>
      </c>
    </row>
    <row r="391" spans="1:16" x14ac:dyDescent="0.2">
      <c r="A391" s="44">
        <v>7</v>
      </c>
      <c r="B391" s="44">
        <v>7</v>
      </c>
      <c r="C391" s="44">
        <v>3</v>
      </c>
      <c r="D391" s="44" t="s">
        <v>58</v>
      </c>
      <c r="E391" s="44">
        <v>6</v>
      </c>
      <c r="F391" s="44" t="str">
        <f>IF(Fixtures_Rosters!$C$32="","",Fixtures_Rosters!$C$32)</f>
        <v/>
      </c>
      <c r="G391" s="44" t="b">
        <f>AND(LEN($F391&amp;"")&gt;0,UPPER(INDEX(Fixtures_Rosters!$F$27:$F$40,$E391))="YES")</f>
        <v>0</v>
      </c>
      <c r="H391" s="44" t="b">
        <f>INDEX(Fixtures_Rosters!$L$27:$AA$40,$E391,INDEX($D$2:$D$15,$A391))="Available"</f>
        <v>1</v>
      </c>
      <c r="I391" s="44" t="b">
        <f>UPPER(INDEX(Fixtures_Rosters!$J$27:$J$40,$E391))="YES"</f>
        <v>1</v>
      </c>
      <c r="J391" s="44" t="b">
        <f>TRUE</f>
        <v>1</v>
      </c>
      <c r="K391" s="44" t="b">
        <f t="shared" si="82"/>
        <v>0</v>
      </c>
      <c r="L391" s="44">
        <f t="shared" si="85"/>
        <v>36</v>
      </c>
      <c r="M391" s="44">
        <f t="shared" si="83"/>
        <v>6</v>
      </c>
      <c r="N391" s="44">
        <f>MOD($E391-$A391-$C391+ROWS(Fixtures_Rosters!$C$27:$C$40)*2,ROWS(Fixtures_Rosters!$C$27:$C$40))</f>
        <v>10</v>
      </c>
      <c r="O391" s="44" t="b">
        <f t="shared" si="84"/>
        <v>1</v>
      </c>
      <c r="P391" s="44">
        <f>IF(AND(INDEX($F$2:$F$15,$A391),$G391,$H391,$I391,$J391,$K391,$O391),$M391*Validation_Lists!$I$3*Validation_Lists!$I$3+$L391*Validation_Lists!$I$3+$N391,Validation_Lists!$I$2)</f>
        <v>999999</v>
      </c>
    </row>
    <row r="392" spans="1:16" x14ac:dyDescent="0.2">
      <c r="A392" s="44">
        <v>7</v>
      </c>
      <c r="B392" s="44">
        <v>7</v>
      </c>
      <c r="C392" s="44">
        <v>3</v>
      </c>
      <c r="D392" s="44" t="s">
        <v>58</v>
      </c>
      <c r="E392" s="44">
        <v>7</v>
      </c>
      <c r="F392" s="44" t="str">
        <f>IF(Fixtures_Rosters!$C$33="","",Fixtures_Rosters!$C$33)</f>
        <v/>
      </c>
      <c r="G392" s="44" t="b">
        <f>AND(LEN($F392&amp;"")&gt;0,UPPER(INDEX(Fixtures_Rosters!$F$27:$F$40,$E392))="YES")</f>
        <v>0</v>
      </c>
      <c r="H392" s="44" t="b">
        <f>INDEX(Fixtures_Rosters!$L$27:$AA$40,$E392,INDEX($D$2:$D$15,$A392))="Available"</f>
        <v>1</v>
      </c>
      <c r="I392" s="44" t="b">
        <f>UPPER(INDEX(Fixtures_Rosters!$J$27:$J$40,$E392))="YES"</f>
        <v>1</v>
      </c>
      <c r="J392" s="44" t="b">
        <f>TRUE</f>
        <v>1</v>
      </c>
      <c r="K392" s="44" t="b">
        <f t="shared" si="82"/>
        <v>0</v>
      </c>
      <c r="L392" s="44">
        <f t="shared" si="85"/>
        <v>36</v>
      </c>
      <c r="M392" s="44">
        <f t="shared" si="83"/>
        <v>6</v>
      </c>
      <c r="N392" s="44">
        <f>MOD($E392-$A392-$C392+ROWS(Fixtures_Rosters!$C$27:$C$40)*2,ROWS(Fixtures_Rosters!$C$27:$C$40))</f>
        <v>11</v>
      </c>
      <c r="O392" s="44" t="b">
        <f t="shared" si="84"/>
        <v>1</v>
      </c>
      <c r="P392" s="44">
        <f>IF(AND(INDEX($F$2:$F$15,$A392),$G392,$H392,$I392,$J392,$K392,$O392),$M392*Validation_Lists!$I$3*Validation_Lists!$I$3+$L392*Validation_Lists!$I$3+$N392,Validation_Lists!$I$2)</f>
        <v>999999</v>
      </c>
    </row>
    <row r="393" spans="1:16" x14ac:dyDescent="0.2">
      <c r="A393" s="44">
        <v>7</v>
      </c>
      <c r="B393" s="44">
        <v>7</v>
      </c>
      <c r="C393" s="44">
        <v>3</v>
      </c>
      <c r="D393" s="44" t="s">
        <v>58</v>
      </c>
      <c r="E393" s="44">
        <v>8</v>
      </c>
      <c r="F393" s="44" t="str">
        <f>IF(Fixtures_Rosters!$C$34="","",Fixtures_Rosters!$C$34)</f>
        <v/>
      </c>
      <c r="G393" s="44" t="b">
        <f>AND(LEN($F393&amp;"")&gt;0,UPPER(INDEX(Fixtures_Rosters!$F$27:$F$40,$E393))="YES")</f>
        <v>0</v>
      </c>
      <c r="H393" s="44" t="b">
        <f>INDEX(Fixtures_Rosters!$L$27:$AA$40,$E393,INDEX($D$2:$D$15,$A393))="Available"</f>
        <v>1</v>
      </c>
      <c r="I393" s="44" t="b">
        <f>UPPER(INDEX(Fixtures_Rosters!$J$27:$J$40,$E393))="YES"</f>
        <v>1</v>
      </c>
      <c r="J393" s="44" t="b">
        <f>TRUE</f>
        <v>1</v>
      </c>
      <c r="K393" s="44" t="b">
        <f t="shared" si="82"/>
        <v>0</v>
      </c>
      <c r="L393" s="44">
        <f t="shared" si="85"/>
        <v>36</v>
      </c>
      <c r="M393" s="44">
        <f t="shared" si="83"/>
        <v>6</v>
      </c>
      <c r="N393" s="44">
        <f>MOD($E393-$A393-$C393+ROWS(Fixtures_Rosters!$C$27:$C$40)*2,ROWS(Fixtures_Rosters!$C$27:$C$40))</f>
        <v>12</v>
      </c>
      <c r="O393" s="44" t="b">
        <f t="shared" si="84"/>
        <v>1</v>
      </c>
      <c r="P393" s="44">
        <f>IF(AND(INDEX($F$2:$F$15,$A393),$G393,$H393,$I393,$J393,$K393,$O393),$M393*Validation_Lists!$I$3*Validation_Lists!$I$3+$L393*Validation_Lists!$I$3+$N393,Validation_Lists!$I$2)</f>
        <v>999999</v>
      </c>
    </row>
    <row r="394" spans="1:16" x14ac:dyDescent="0.2">
      <c r="A394" s="44">
        <v>7</v>
      </c>
      <c r="B394" s="44">
        <v>7</v>
      </c>
      <c r="C394" s="44">
        <v>3</v>
      </c>
      <c r="D394" s="44" t="s">
        <v>58</v>
      </c>
      <c r="E394" s="44">
        <v>9</v>
      </c>
      <c r="F394" s="44" t="str">
        <f>IF(Fixtures_Rosters!$C$35="","",Fixtures_Rosters!$C$35)</f>
        <v/>
      </c>
      <c r="G394" s="44" t="b">
        <f>AND(LEN($F394&amp;"")&gt;0,UPPER(INDEX(Fixtures_Rosters!$F$27:$F$40,$E394))="YES")</f>
        <v>0</v>
      </c>
      <c r="H394" s="44" t="b">
        <f>INDEX(Fixtures_Rosters!$L$27:$AA$40,$E394,INDEX($D$2:$D$15,$A394))="Available"</f>
        <v>1</v>
      </c>
      <c r="I394" s="44" t="b">
        <f>UPPER(INDEX(Fixtures_Rosters!$J$27:$J$40,$E394))="YES"</f>
        <v>1</v>
      </c>
      <c r="J394" s="44" t="b">
        <f>TRUE</f>
        <v>1</v>
      </c>
      <c r="K394" s="44" t="b">
        <f t="shared" si="82"/>
        <v>0</v>
      </c>
      <c r="L394" s="44">
        <f t="shared" si="85"/>
        <v>36</v>
      </c>
      <c r="M394" s="44">
        <f t="shared" si="83"/>
        <v>6</v>
      </c>
      <c r="N394" s="44">
        <f>MOD($E394-$A394-$C394+ROWS(Fixtures_Rosters!$C$27:$C$40)*2,ROWS(Fixtures_Rosters!$C$27:$C$40))</f>
        <v>13</v>
      </c>
      <c r="O394" s="44" t="b">
        <f t="shared" si="84"/>
        <v>1</v>
      </c>
      <c r="P394" s="44">
        <f>IF(AND(INDEX($F$2:$F$15,$A394),$G394,$H394,$I394,$J394,$K394,$O394),$M394*Validation_Lists!$I$3*Validation_Lists!$I$3+$L394*Validation_Lists!$I$3+$N394,Validation_Lists!$I$2)</f>
        <v>999999</v>
      </c>
    </row>
    <row r="395" spans="1:16" x14ac:dyDescent="0.2">
      <c r="A395" s="44">
        <v>7</v>
      </c>
      <c r="B395" s="44">
        <v>7</v>
      </c>
      <c r="C395" s="44">
        <v>3</v>
      </c>
      <c r="D395" s="44" t="s">
        <v>58</v>
      </c>
      <c r="E395" s="44">
        <v>10</v>
      </c>
      <c r="F395" s="44" t="str">
        <f>IF(Fixtures_Rosters!$C$36="","",Fixtures_Rosters!$C$36)</f>
        <v/>
      </c>
      <c r="G395" s="44" t="b">
        <f>AND(LEN($F395&amp;"")&gt;0,UPPER(INDEX(Fixtures_Rosters!$F$27:$F$40,$E395))="YES")</f>
        <v>0</v>
      </c>
      <c r="H395" s="44" t="b">
        <f>INDEX(Fixtures_Rosters!$L$27:$AA$40,$E395,INDEX($D$2:$D$15,$A395))="Available"</f>
        <v>1</v>
      </c>
      <c r="I395" s="44" t="b">
        <f>UPPER(INDEX(Fixtures_Rosters!$J$27:$J$40,$E395))="YES"</f>
        <v>1</v>
      </c>
      <c r="J395" s="44" t="b">
        <f>TRUE</f>
        <v>1</v>
      </c>
      <c r="K395" s="44" t="b">
        <f t="shared" si="82"/>
        <v>0</v>
      </c>
      <c r="L395" s="44">
        <f t="shared" si="85"/>
        <v>36</v>
      </c>
      <c r="M395" s="44">
        <f t="shared" si="83"/>
        <v>6</v>
      </c>
      <c r="N395" s="44">
        <f>MOD($E395-$A395-$C395+ROWS(Fixtures_Rosters!$C$27:$C$40)*2,ROWS(Fixtures_Rosters!$C$27:$C$40))</f>
        <v>0</v>
      </c>
      <c r="O395" s="44" t="b">
        <f t="shared" si="84"/>
        <v>1</v>
      </c>
      <c r="P395" s="44">
        <f>IF(AND(INDEX($F$2:$F$15,$A395),$G395,$H395,$I395,$J395,$K395,$O395),$M395*Validation_Lists!$I$3*Validation_Lists!$I$3+$L395*Validation_Lists!$I$3+$N395,Validation_Lists!$I$2)</f>
        <v>999999</v>
      </c>
    </row>
    <row r="396" spans="1:16" x14ac:dyDescent="0.2">
      <c r="A396" s="44">
        <v>7</v>
      </c>
      <c r="B396" s="44">
        <v>7</v>
      </c>
      <c r="C396" s="44">
        <v>3</v>
      </c>
      <c r="D396" s="44" t="s">
        <v>58</v>
      </c>
      <c r="E396" s="44">
        <v>11</v>
      </c>
      <c r="F396" s="44" t="str">
        <f>IF(Fixtures_Rosters!$C$37="","",Fixtures_Rosters!$C$37)</f>
        <v/>
      </c>
      <c r="G396" s="44" t="b">
        <f>AND(LEN($F396&amp;"")&gt;0,UPPER(INDEX(Fixtures_Rosters!$F$27:$F$40,$E396))="YES")</f>
        <v>0</v>
      </c>
      <c r="H396" s="44" t="b">
        <f>INDEX(Fixtures_Rosters!$L$27:$AA$40,$E396,INDEX($D$2:$D$15,$A396))="Available"</f>
        <v>1</v>
      </c>
      <c r="I396" s="44" t="b">
        <f>UPPER(INDEX(Fixtures_Rosters!$J$27:$J$40,$E396))="YES"</f>
        <v>1</v>
      </c>
      <c r="J396" s="44" t="b">
        <f>TRUE</f>
        <v>1</v>
      </c>
      <c r="K396" s="44" t="b">
        <f t="shared" si="82"/>
        <v>0</v>
      </c>
      <c r="L396" s="44">
        <f t="shared" si="85"/>
        <v>36</v>
      </c>
      <c r="M396" s="44">
        <f t="shared" si="83"/>
        <v>6</v>
      </c>
      <c r="N396" s="44">
        <f>MOD($E396-$A396-$C396+ROWS(Fixtures_Rosters!$C$27:$C$40)*2,ROWS(Fixtures_Rosters!$C$27:$C$40))</f>
        <v>1</v>
      </c>
      <c r="O396" s="44" t="b">
        <f t="shared" si="84"/>
        <v>1</v>
      </c>
      <c r="P396" s="44">
        <f>IF(AND(INDEX($F$2:$F$15,$A396),$G396,$H396,$I396,$J396,$K396,$O396),$M396*Validation_Lists!$I$3*Validation_Lists!$I$3+$L396*Validation_Lists!$I$3+$N396,Validation_Lists!$I$2)</f>
        <v>999999</v>
      </c>
    </row>
    <row r="397" spans="1:16" x14ac:dyDescent="0.2">
      <c r="A397" s="44">
        <v>7</v>
      </c>
      <c r="B397" s="44">
        <v>7</v>
      </c>
      <c r="C397" s="44">
        <v>3</v>
      </c>
      <c r="D397" s="44" t="s">
        <v>58</v>
      </c>
      <c r="E397" s="44">
        <v>12</v>
      </c>
      <c r="F397" s="44" t="str">
        <f>IF(Fixtures_Rosters!$C$38="","",Fixtures_Rosters!$C$38)</f>
        <v/>
      </c>
      <c r="G397" s="44" t="b">
        <f>AND(LEN($F397&amp;"")&gt;0,UPPER(INDEX(Fixtures_Rosters!$F$27:$F$40,$E397))="YES")</f>
        <v>0</v>
      </c>
      <c r="H397" s="44" t="b">
        <f>INDEX(Fixtures_Rosters!$L$27:$AA$40,$E397,INDEX($D$2:$D$15,$A397))="Available"</f>
        <v>1</v>
      </c>
      <c r="I397" s="44" t="b">
        <f>UPPER(INDEX(Fixtures_Rosters!$J$27:$J$40,$E397))="YES"</f>
        <v>1</v>
      </c>
      <c r="J397" s="44" t="b">
        <f>TRUE</f>
        <v>1</v>
      </c>
      <c r="K397" s="44" t="b">
        <f t="shared" si="82"/>
        <v>0</v>
      </c>
      <c r="L397" s="44">
        <f t="shared" si="85"/>
        <v>36</v>
      </c>
      <c r="M397" s="44">
        <f t="shared" si="83"/>
        <v>6</v>
      </c>
      <c r="N397" s="44">
        <f>MOD($E397-$A397-$C397+ROWS(Fixtures_Rosters!$C$27:$C$40)*2,ROWS(Fixtures_Rosters!$C$27:$C$40))</f>
        <v>2</v>
      </c>
      <c r="O397" s="44" t="b">
        <f t="shared" si="84"/>
        <v>1</v>
      </c>
      <c r="P397" s="44">
        <f>IF(AND(INDEX($F$2:$F$15,$A397),$G397,$H397,$I397,$J397,$K397,$O397),$M397*Validation_Lists!$I$3*Validation_Lists!$I$3+$L397*Validation_Lists!$I$3+$N397,Validation_Lists!$I$2)</f>
        <v>999999</v>
      </c>
    </row>
    <row r="398" spans="1:16" x14ac:dyDescent="0.2">
      <c r="A398" s="44">
        <v>7</v>
      </c>
      <c r="B398" s="44">
        <v>7</v>
      </c>
      <c r="C398" s="44">
        <v>3</v>
      </c>
      <c r="D398" s="44" t="s">
        <v>58</v>
      </c>
      <c r="E398" s="44">
        <v>13</v>
      </c>
      <c r="F398" s="44" t="str">
        <f>IF(Fixtures_Rosters!$C$39="","",Fixtures_Rosters!$C$39)</f>
        <v/>
      </c>
      <c r="G398" s="44" t="b">
        <f>AND(LEN($F398&amp;"")&gt;0,UPPER(INDEX(Fixtures_Rosters!$F$27:$F$40,$E398))="YES")</f>
        <v>0</v>
      </c>
      <c r="H398" s="44" t="b">
        <f>INDEX(Fixtures_Rosters!$L$27:$AA$40,$E398,INDEX($D$2:$D$15,$A398))="Available"</f>
        <v>1</v>
      </c>
      <c r="I398" s="44" t="b">
        <f>UPPER(INDEX(Fixtures_Rosters!$J$27:$J$40,$E398))="YES"</f>
        <v>1</v>
      </c>
      <c r="J398" s="44" t="b">
        <f>TRUE</f>
        <v>1</v>
      </c>
      <c r="K398" s="44" t="b">
        <f t="shared" si="82"/>
        <v>0</v>
      </c>
      <c r="L398" s="44">
        <f t="shared" si="85"/>
        <v>36</v>
      </c>
      <c r="M398" s="44">
        <f t="shared" si="83"/>
        <v>6</v>
      </c>
      <c r="N398" s="44">
        <f>MOD($E398-$A398-$C398+ROWS(Fixtures_Rosters!$C$27:$C$40)*2,ROWS(Fixtures_Rosters!$C$27:$C$40))</f>
        <v>3</v>
      </c>
      <c r="O398" s="44" t="b">
        <f t="shared" si="84"/>
        <v>1</v>
      </c>
      <c r="P398" s="44">
        <f>IF(AND(INDEX($F$2:$F$15,$A398),$G398,$H398,$I398,$J398,$K398,$O398),$M398*Validation_Lists!$I$3*Validation_Lists!$I$3+$L398*Validation_Lists!$I$3+$N398,Validation_Lists!$I$2)</f>
        <v>999999</v>
      </c>
    </row>
    <row r="399" spans="1:16" x14ac:dyDescent="0.2">
      <c r="A399" s="44">
        <v>7</v>
      </c>
      <c r="B399" s="44">
        <v>7</v>
      </c>
      <c r="C399" s="44">
        <v>3</v>
      </c>
      <c r="D399" s="44" t="s">
        <v>58</v>
      </c>
      <c r="E399" s="44">
        <v>14</v>
      </c>
      <c r="F399" s="44" t="str">
        <f>IF(Fixtures_Rosters!$C$40="","",Fixtures_Rosters!$C$40)</f>
        <v/>
      </c>
      <c r="G399" s="44" t="b">
        <f>AND(LEN($F399&amp;"")&gt;0,UPPER(INDEX(Fixtures_Rosters!$F$27:$F$40,$E399))="YES")</f>
        <v>0</v>
      </c>
      <c r="H399" s="44" t="b">
        <f>INDEX(Fixtures_Rosters!$L$27:$AA$40,$E399,INDEX($D$2:$D$15,$A399))="Available"</f>
        <v>1</v>
      </c>
      <c r="I399" s="44" t="b">
        <f>UPPER(INDEX(Fixtures_Rosters!$J$27:$J$40,$E399))="YES"</f>
        <v>1</v>
      </c>
      <c r="J399" s="44" t="b">
        <f>TRUE</f>
        <v>1</v>
      </c>
      <c r="K399" s="44" t="b">
        <f t="shared" si="82"/>
        <v>0</v>
      </c>
      <c r="L399" s="44">
        <f t="shared" si="85"/>
        <v>36</v>
      </c>
      <c r="M399" s="44">
        <f t="shared" si="83"/>
        <v>6</v>
      </c>
      <c r="N399" s="44">
        <f>MOD($E399-$A399-$C399+ROWS(Fixtures_Rosters!$C$27:$C$40)*2,ROWS(Fixtures_Rosters!$C$27:$C$40))</f>
        <v>4</v>
      </c>
      <c r="O399" s="44" t="b">
        <f t="shared" si="84"/>
        <v>1</v>
      </c>
      <c r="P399" s="44">
        <f>IF(AND(INDEX($F$2:$F$15,$A399),$G399,$H399,$I399,$J399,$K399,$O399),$M399*Validation_Lists!$I$3*Validation_Lists!$I$3+$L399*Validation_Lists!$I$3+$N399,Validation_Lists!$I$2)</f>
        <v>999999</v>
      </c>
    </row>
    <row r="400" spans="1:16" x14ac:dyDescent="0.2">
      <c r="A400" s="44">
        <v>7</v>
      </c>
      <c r="B400" s="44">
        <v>7</v>
      </c>
      <c r="C400" s="44">
        <v>4</v>
      </c>
      <c r="D400" s="44" t="s">
        <v>59</v>
      </c>
      <c r="E400" s="44">
        <v>1</v>
      </c>
      <c r="F400" s="44" t="str">
        <f>IF(Fixtures_Rosters!$C$27="","",Fixtures_Rosters!$C$27)</f>
        <v/>
      </c>
      <c r="G400" s="44" t="b">
        <f>AND(LEN($F400&amp;"")&gt;0,UPPER(INDEX(Fixtures_Rosters!$F$27:$F$40,$E400))="YES")</f>
        <v>0</v>
      </c>
      <c r="H400" s="44" t="b">
        <f>INDEX(Fixtures_Rosters!$L$27:$AA$40,$E400,INDEX($D$2:$D$15,$A400))="Available"</f>
        <v>1</v>
      </c>
      <c r="I400" s="44" t="b">
        <f>AND(UPPER(INDEX($E$2:$E$15,$A400))="HOME",UPPER(INDEX(Fixtures_Rosters!$K$27:$K$40,$E400))="YES")</f>
        <v>0</v>
      </c>
      <c r="J400" s="44" t="b">
        <f>TRUE</f>
        <v>1</v>
      </c>
      <c r="K400" s="44" t="b">
        <f t="shared" ref="K400:K413" si="86">COUNTIF($J$8:$L$8,$F400)=0</f>
        <v>0</v>
      </c>
      <c r="L400" s="44">
        <f t="shared" si="85"/>
        <v>36</v>
      </c>
      <c r="M400" s="44">
        <f t="shared" ref="M400:M413" si="87">COUNTIF($M$2:$M$7,$F400)</f>
        <v>6</v>
      </c>
      <c r="N400" s="44">
        <f>MOD($E400-$A400-$C400+ROWS(Fixtures_Rosters!$C$27:$C$40)*2,ROWS(Fixtures_Rosters!$C$27:$C$40))</f>
        <v>4</v>
      </c>
      <c r="O400" s="44" t="b">
        <f t="shared" ref="O400:O413" si="88">OR($C$8&lt;&gt;$C$7+1,$F$7=FALSE,$F400&lt;&gt;$M$7)</f>
        <v>1</v>
      </c>
      <c r="P400" s="44">
        <f>IF(AND(INDEX($F$2:$F$15,$A400),$G400,$H400,$I400,$J400,$K400,$O400),$M400*Validation_Lists!$I$3*Validation_Lists!$I$3+$L400*Validation_Lists!$I$3+$N400,Validation_Lists!$I$2)</f>
        <v>999999</v>
      </c>
    </row>
    <row r="401" spans="1:16" x14ac:dyDescent="0.2">
      <c r="A401" s="44">
        <v>7</v>
      </c>
      <c r="B401" s="44">
        <v>7</v>
      </c>
      <c r="C401" s="44">
        <v>4</v>
      </c>
      <c r="D401" s="44" t="s">
        <v>59</v>
      </c>
      <c r="E401" s="44">
        <v>2</v>
      </c>
      <c r="F401" s="44" t="str">
        <f>IF(Fixtures_Rosters!$C$28="","",Fixtures_Rosters!$C$28)</f>
        <v/>
      </c>
      <c r="G401" s="44" t="b">
        <f>AND(LEN($F401&amp;"")&gt;0,UPPER(INDEX(Fixtures_Rosters!$F$27:$F$40,$E401))="YES")</f>
        <v>0</v>
      </c>
      <c r="H401" s="44" t="b">
        <f>INDEX(Fixtures_Rosters!$L$27:$AA$40,$E401,INDEX($D$2:$D$15,$A401))="Available"</f>
        <v>1</v>
      </c>
      <c r="I401" s="44" t="b">
        <f>AND(UPPER(INDEX($E$2:$E$15,$A401))="HOME",UPPER(INDEX(Fixtures_Rosters!$K$27:$K$40,$E401))="YES")</f>
        <v>0</v>
      </c>
      <c r="J401" s="44" t="b">
        <f>TRUE</f>
        <v>1</v>
      </c>
      <c r="K401" s="44" t="b">
        <f t="shared" si="86"/>
        <v>0</v>
      </c>
      <c r="L401" s="44">
        <f t="shared" si="85"/>
        <v>36</v>
      </c>
      <c r="M401" s="44">
        <f t="shared" si="87"/>
        <v>6</v>
      </c>
      <c r="N401" s="44">
        <f>MOD($E401-$A401-$C401+ROWS(Fixtures_Rosters!$C$27:$C$40)*2,ROWS(Fixtures_Rosters!$C$27:$C$40))</f>
        <v>5</v>
      </c>
      <c r="O401" s="44" t="b">
        <f t="shared" si="88"/>
        <v>1</v>
      </c>
      <c r="P401" s="44">
        <f>IF(AND(INDEX($F$2:$F$15,$A401),$G401,$H401,$I401,$J401,$K401,$O401),$M401*Validation_Lists!$I$3*Validation_Lists!$I$3+$L401*Validation_Lists!$I$3+$N401,Validation_Lists!$I$2)</f>
        <v>999999</v>
      </c>
    </row>
    <row r="402" spans="1:16" x14ac:dyDescent="0.2">
      <c r="A402" s="44">
        <v>7</v>
      </c>
      <c r="B402" s="44">
        <v>7</v>
      </c>
      <c r="C402" s="44">
        <v>4</v>
      </c>
      <c r="D402" s="44" t="s">
        <v>59</v>
      </c>
      <c r="E402" s="44">
        <v>3</v>
      </c>
      <c r="F402" s="44" t="str">
        <f>IF(Fixtures_Rosters!$C$29="","",Fixtures_Rosters!$C$29)</f>
        <v/>
      </c>
      <c r="G402" s="44" t="b">
        <f>AND(LEN($F402&amp;"")&gt;0,UPPER(INDEX(Fixtures_Rosters!$F$27:$F$40,$E402))="YES")</f>
        <v>0</v>
      </c>
      <c r="H402" s="44" t="b">
        <f>INDEX(Fixtures_Rosters!$L$27:$AA$40,$E402,INDEX($D$2:$D$15,$A402))="Available"</f>
        <v>1</v>
      </c>
      <c r="I402" s="44" t="b">
        <f>AND(UPPER(INDEX($E$2:$E$15,$A402))="HOME",UPPER(INDEX(Fixtures_Rosters!$K$27:$K$40,$E402))="YES")</f>
        <v>0</v>
      </c>
      <c r="J402" s="44" t="b">
        <f>TRUE</f>
        <v>1</v>
      </c>
      <c r="K402" s="44" t="b">
        <f t="shared" si="86"/>
        <v>0</v>
      </c>
      <c r="L402" s="44">
        <f t="shared" si="85"/>
        <v>36</v>
      </c>
      <c r="M402" s="44">
        <f t="shared" si="87"/>
        <v>6</v>
      </c>
      <c r="N402" s="44">
        <f>MOD($E402-$A402-$C402+ROWS(Fixtures_Rosters!$C$27:$C$40)*2,ROWS(Fixtures_Rosters!$C$27:$C$40))</f>
        <v>6</v>
      </c>
      <c r="O402" s="44" t="b">
        <f t="shared" si="88"/>
        <v>1</v>
      </c>
      <c r="P402" s="44">
        <f>IF(AND(INDEX($F$2:$F$15,$A402),$G402,$H402,$I402,$J402,$K402,$O402),$M402*Validation_Lists!$I$3*Validation_Lists!$I$3+$L402*Validation_Lists!$I$3+$N402,Validation_Lists!$I$2)</f>
        <v>999999</v>
      </c>
    </row>
    <row r="403" spans="1:16" x14ac:dyDescent="0.2">
      <c r="A403" s="44">
        <v>7</v>
      </c>
      <c r="B403" s="44">
        <v>7</v>
      </c>
      <c r="C403" s="44">
        <v>4</v>
      </c>
      <c r="D403" s="44" t="s">
        <v>59</v>
      </c>
      <c r="E403" s="44">
        <v>4</v>
      </c>
      <c r="F403" s="44" t="str">
        <f>IF(Fixtures_Rosters!$C$30="","",Fixtures_Rosters!$C$30)</f>
        <v/>
      </c>
      <c r="G403" s="44" t="b">
        <f>AND(LEN($F403&amp;"")&gt;0,UPPER(INDEX(Fixtures_Rosters!$F$27:$F$40,$E403))="YES")</f>
        <v>0</v>
      </c>
      <c r="H403" s="44" t="b">
        <f>INDEX(Fixtures_Rosters!$L$27:$AA$40,$E403,INDEX($D$2:$D$15,$A403))="Available"</f>
        <v>1</v>
      </c>
      <c r="I403" s="44" t="b">
        <f>AND(UPPER(INDEX($E$2:$E$15,$A403))="HOME",UPPER(INDEX(Fixtures_Rosters!$K$27:$K$40,$E403))="YES")</f>
        <v>0</v>
      </c>
      <c r="J403" s="44" t="b">
        <f>TRUE</f>
        <v>1</v>
      </c>
      <c r="K403" s="44" t="b">
        <f t="shared" si="86"/>
        <v>0</v>
      </c>
      <c r="L403" s="44">
        <f t="shared" si="85"/>
        <v>36</v>
      </c>
      <c r="M403" s="44">
        <f t="shared" si="87"/>
        <v>6</v>
      </c>
      <c r="N403" s="44">
        <f>MOD($E403-$A403-$C403+ROWS(Fixtures_Rosters!$C$27:$C$40)*2,ROWS(Fixtures_Rosters!$C$27:$C$40))</f>
        <v>7</v>
      </c>
      <c r="O403" s="44" t="b">
        <f t="shared" si="88"/>
        <v>1</v>
      </c>
      <c r="P403" s="44">
        <f>IF(AND(INDEX($F$2:$F$15,$A403),$G403,$H403,$I403,$J403,$K403,$O403),$M403*Validation_Lists!$I$3*Validation_Lists!$I$3+$L403*Validation_Lists!$I$3+$N403,Validation_Lists!$I$2)</f>
        <v>999999</v>
      </c>
    </row>
    <row r="404" spans="1:16" x14ac:dyDescent="0.2">
      <c r="A404" s="44">
        <v>7</v>
      </c>
      <c r="B404" s="44">
        <v>7</v>
      </c>
      <c r="C404" s="44">
        <v>4</v>
      </c>
      <c r="D404" s="44" t="s">
        <v>59</v>
      </c>
      <c r="E404" s="44">
        <v>5</v>
      </c>
      <c r="F404" s="44" t="str">
        <f>IF(Fixtures_Rosters!$C$31="","",Fixtures_Rosters!$C$31)</f>
        <v/>
      </c>
      <c r="G404" s="44" t="b">
        <f>AND(LEN($F404&amp;"")&gt;0,UPPER(INDEX(Fixtures_Rosters!$F$27:$F$40,$E404))="YES")</f>
        <v>0</v>
      </c>
      <c r="H404" s="44" t="b">
        <f>INDEX(Fixtures_Rosters!$L$27:$AA$40,$E404,INDEX($D$2:$D$15,$A404))="Available"</f>
        <v>1</v>
      </c>
      <c r="I404" s="44" t="b">
        <f>AND(UPPER(INDEX($E$2:$E$15,$A404))="HOME",UPPER(INDEX(Fixtures_Rosters!$K$27:$K$40,$E404))="YES")</f>
        <v>0</v>
      </c>
      <c r="J404" s="44" t="b">
        <f>TRUE</f>
        <v>1</v>
      </c>
      <c r="K404" s="44" t="b">
        <f t="shared" si="86"/>
        <v>0</v>
      </c>
      <c r="L404" s="44">
        <f t="shared" si="85"/>
        <v>36</v>
      </c>
      <c r="M404" s="44">
        <f t="shared" si="87"/>
        <v>6</v>
      </c>
      <c r="N404" s="44">
        <f>MOD($E404-$A404-$C404+ROWS(Fixtures_Rosters!$C$27:$C$40)*2,ROWS(Fixtures_Rosters!$C$27:$C$40))</f>
        <v>8</v>
      </c>
      <c r="O404" s="44" t="b">
        <f t="shared" si="88"/>
        <v>1</v>
      </c>
      <c r="P404" s="44">
        <f>IF(AND(INDEX($F$2:$F$15,$A404),$G404,$H404,$I404,$J404,$K404,$O404),$M404*Validation_Lists!$I$3*Validation_Lists!$I$3+$L404*Validation_Lists!$I$3+$N404,Validation_Lists!$I$2)</f>
        <v>999999</v>
      </c>
    </row>
    <row r="405" spans="1:16" x14ac:dyDescent="0.2">
      <c r="A405" s="44">
        <v>7</v>
      </c>
      <c r="B405" s="44">
        <v>7</v>
      </c>
      <c r="C405" s="44">
        <v>4</v>
      </c>
      <c r="D405" s="44" t="s">
        <v>59</v>
      </c>
      <c r="E405" s="44">
        <v>6</v>
      </c>
      <c r="F405" s="44" t="str">
        <f>IF(Fixtures_Rosters!$C$32="","",Fixtures_Rosters!$C$32)</f>
        <v/>
      </c>
      <c r="G405" s="44" t="b">
        <f>AND(LEN($F405&amp;"")&gt;0,UPPER(INDEX(Fixtures_Rosters!$F$27:$F$40,$E405))="YES")</f>
        <v>0</v>
      </c>
      <c r="H405" s="44" t="b">
        <f>INDEX(Fixtures_Rosters!$L$27:$AA$40,$E405,INDEX($D$2:$D$15,$A405))="Available"</f>
        <v>1</v>
      </c>
      <c r="I405" s="44" t="b">
        <f>AND(UPPER(INDEX($E$2:$E$15,$A405))="HOME",UPPER(INDEX(Fixtures_Rosters!$K$27:$K$40,$E405))="YES")</f>
        <v>0</v>
      </c>
      <c r="J405" s="44" t="b">
        <f>TRUE</f>
        <v>1</v>
      </c>
      <c r="K405" s="44" t="b">
        <f t="shared" si="86"/>
        <v>0</v>
      </c>
      <c r="L405" s="44">
        <f t="shared" si="85"/>
        <v>36</v>
      </c>
      <c r="M405" s="44">
        <f t="shared" si="87"/>
        <v>6</v>
      </c>
      <c r="N405" s="44">
        <f>MOD($E405-$A405-$C405+ROWS(Fixtures_Rosters!$C$27:$C$40)*2,ROWS(Fixtures_Rosters!$C$27:$C$40))</f>
        <v>9</v>
      </c>
      <c r="O405" s="44" t="b">
        <f t="shared" si="88"/>
        <v>1</v>
      </c>
      <c r="P405" s="44">
        <f>IF(AND(INDEX($F$2:$F$15,$A405),$G405,$H405,$I405,$J405,$K405,$O405),$M405*Validation_Lists!$I$3*Validation_Lists!$I$3+$L405*Validation_Lists!$I$3+$N405,Validation_Lists!$I$2)</f>
        <v>999999</v>
      </c>
    </row>
    <row r="406" spans="1:16" x14ac:dyDescent="0.2">
      <c r="A406" s="44">
        <v>7</v>
      </c>
      <c r="B406" s="44">
        <v>7</v>
      </c>
      <c r="C406" s="44">
        <v>4</v>
      </c>
      <c r="D406" s="44" t="s">
        <v>59</v>
      </c>
      <c r="E406" s="44">
        <v>7</v>
      </c>
      <c r="F406" s="44" t="str">
        <f>IF(Fixtures_Rosters!$C$33="","",Fixtures_Rosters!$C$33)</f>
        <v/>
      </c>
      <c r="G406" s="44" t="b">
        <f>AND(LEN($F406&amp;"")&gt;0,UPPER(INDEX(Fixtures_Rosters!$F$27:$F$40,$E406))="YES")</f>
        <v>0</v>
      </c>
      <c r="H406" s="44" t="b">
        <f>INDEX(Fixtures_Rosters!$L$27:$AA$40,$E406,INDEX($D$2:$D$15,$A406))="Available"</f>
        <v>1</v>
      </c>
      <c r="I406" s="44" t="b">
        <f>AND(UPPER(INDEX($E$2:$E$15,$A406))="HOME",UPPER(INDEX(Fixtures_Rosters!$K$27:$K$40,$E406))="YES")</f>
        <v>0</v>
      </c>
      <c r="J406" s="44" t="b">
        <f>TRUE</f>
        <v>1</v>
      </c>
      <c r="K406" s="44" t="b">
        <f t="shared" si="86"/>
        <v>0</v>
      </c>
      <c r="L406" s="44">
        <f t="shared" si="85"/>
        <v>36</v>
      </c>
      <c r="M406" s="44">
        <f t="shared" si="87"/>
        <v>6</v>
      </c>
      <c r="N406" s="44">
        <f>MOD($E406-$A406-$C406+ROWS(Fixtures_Rosters!$C$27:$C$40)*2,ROWS(Fixtures_Rosters!$C$27:$C$40))</f>
        <v>10</v>
      </c>
      <c r="O406" s="44" t="b">
        <f t="shared" si="88"/>
        <v>1</v>
      </c>
      <c r="P406" s="44">
        <f>IF(AND(INDEX($F$2:$F$15,$A406),$G406,$H406,$I406,$J406,$K406,$O406),$M406*Validation_Lists!$I$3*Validation_Lists!$I$3+$L406*Validation_Lists!$I$3+$N406,Validation_Lists!$I$2)</f>
        <v>999999</v>
      </c>
    </row>
    <row r="407" spans="1:16" x14ac:dyDescent="0.2">
      <c r="A407" s="44">
        <v>7</v>
      </c>
      <c r="B407" s="44">
        <v>7</v>
      </c>
      <c r="C407" s="44">
        <v>4</v>
      </c>
      <c r="D407" s="44" t="s">
        <v>59</v>
      </c>
      <c r="E407" s="44">
        <v>8</v>
      </c>
      <c r="F407" s="44" t="str">
        <f>IF(Fixtures_Rosters!$C$34="","",Fixtures_Rosters!$C$34)</f>
        <v/>
      </c>
      <c r="G407" s="44" t="b">
        <f>AND(LEN($F407&amp;"")&gt;0,UPPER(INDEX(Fixtures_Rosters!$F$27:$F$40,$E407))="YES")</f>
        <v>0</v>
      </c>
      <c r="H407" s="44" t="b">
        <f>INDEX(Fixtures_Rosters!$L$27:$AA$40,$E407,INDEX($D$2:$D$15,$A407))="Available"</f>
        <v>1</v>
      </c>
      <c r="I407" s="44" t="b">
        <f>AND(UPPER(INDEX($E$2:$E$15,$A407))="HOME",UPPER(INDEX(Fixtures_Rosters!$K$27:$K$40,$E407))="YES")</f>
        <v>0</v>
      </c>
      <c r="J407" s="44" t="b">
        <f>TRUE</f>
        <v>1</v>
      </c>
      <c r="K407" s="44" t="b">
        <f t="shared" si="86"/>
        <v>0</v>
      </c>
      <c r="L407" s="44">
        <f t="shared" si="85"/>
        <v>36</v>
      </c>
      <c r="M407" s="44">
        <f t="shared" si="87"/>
        <v>6</v>
      </c>
      <c r="N407" s="44">
        <f>MOD($E407-$A407-$C407+ROWS(Fixtures_Rosters!$C$27:$C$40)*2,ROWS(Fixtures_Rosters!$C$27:$C$40))</f>
        <v>11</v>
      </c>
      <c r="O407" s="44" t="b">
        <f t="shared" si="88"/>
        <v>1</v>
      </c>
      <c r="P407" s="44">
        <f>IF(AND(INDEX($F$2:$F$15,$A407),$G407,$H407,$I407,$J407,$K407,$O407),$M407*Validation_Lists!$I$3*Validation_Lists!$I$3+$L407*Validation_Lists!$I$3+$N407,Validation_Lists!$I$2)</f>
        <v>999999</v>
      </c>
    </row>
    <row r="408" spans="1:16" x14ac:dyDescent="0.2">
      <c r="A408" s="44">
        <v>7</v>
      </c>
      <c r="B408" s="44">
        <v>7</v>
      </c>
      <c r="C408" s="44">
        <v>4</v>
      </c>
      <c r="D408" s="44" t="s">
        <v>59</v>
      </c>
      <c r="E408" s="44">
        <v>9</v>
      </c>
      <c r="F408" s="44" t="str">
        <f>IF(Fixtures_Rosters!$C$35="","",Fixtures_Rosters!$C$35)</f>
        <v/>
      </c>
      <c r="G408" s="44" t="b">
        <f>AND(LEN($F408&amp;"")&gt;0,UPPER(INDEX(Fixtures_Rosters!$F$27:$F$40,$E408))="YES")</f>
        <v>0</v>
      </c>
      <c r="H408" s="44" t="b">
        <f>INDEX(Fixtures_Rosters!$L$27:$AA$40,$E408,INDEX($D$2:$D$15,$A408))="Available"</f>
        <v>1</v>
      </c>
      <c r="I408" s="44" t="b">
        <f>AND(UPPER(INDEX($E$2:$E$15,$A408))="HOME",UPPER(INDEX(Fixtures_Rosters!$K$27:$K$40,$E408))="YES")</f>
        <v>0</v>
      </c>
      <c r="J408" s="44" t="b">
        <f>TRUE</f>
        <v>1</v>
      </c>
      <c r="K408" s="44" t="b">
        <f t="shared" si="86"/>
        <v>0</v>
      </c>
      <c r="L408" s="44">
        <f t="shared" si="85"/>
        <v>36</v>
      </c>
      <c r="M408" s="44">
        <f t="shared" si="87"/>
        <v>6</v>
      </c>
      <c r="N408" s="44">
        <f>MOD($E408-$A408-$C408+ROWS(Fixtures_Rosters!$C$27:$C$40)*2,ROWS(Fixtures_Rosters!$C$27:$C$40))</f>
        <v>12</v>
      </c>
      <c r="O408" s="44" t="b">
        <f t="shared" si="88"/>
        <v>1</v>
      </c>
      <c r="P408" s="44">
        <f>IF(AND(INDEX($F$2:$F$15,$A408),$G408,$H408,$I408,$J408,$K408,$O408),$M408*Validation_Lists!$I$3*Validation_Lists!$I$3+$L408*Validation_Lists!$I$3+$N408,Validation_Lists!$I$2)</f>
        <v>999999</v>
      </c>
    </row>
    <row r="409" spans="1:16" x14ac:dyDescent="0.2">
      <c r="A409" s="44">
        <v>7</v>
      </c>
      <c r="B409" s="44">
        <v>7</v>
      </c>
      <c r="C409" s="44">
        <v>4</v>
      </c>
      <c r="D409" s="44" t="s">
        <v>59</v>
      </c>
      <c r="E409" s="44">
        <v>10</v>
      </c>
      <c r="F409" s="44" t="str">
        <f>IF(Fixtures_Rosters!$C$36="","",Fixtures_Rosters!$C$36)</f>
        <v/>
      </c>
      <c r="G409" s="44" t="b">
        <f>AND(LEN($F409&amp;"")&gt;0,UPPER(INDEX(Fixtures_Rosters!$F$27:$F$40,$E409))="YES")</f>
        <v>0</v>
      </c>
      <c r="H409" s="44" t="b">
        <f>INDEX(Fixtures_Rosters!$L$27:$AA$40,$E409,INDEX($D$2:$D$15,$A409))="Available"</f>
        <v>1</v>
      </c>
      <c r="I409" s="44" t="b">
        <f>AND(UPPER(INDEX($E$2:$E$15,$A409))="HOME",UPPER(INDEX(Fixtures_Rosters!$K$27:$K$40,$E409))="YES")</f>
        <v>0</v>
      </c>
      <c r="J409" s="44" t="b">
        <f>TRUE</f>
        <v>1</v>
      </c>
      <c r="K409" s="44" t="b">
        <f t="shared" si="86"/>
        <v>0</v>
      </c>
      <c r="L409" s="44">
        <f t="shared" si="85"/>
        <v>36</v>
      </c>
      <c r="M409" s="44">
        <f t="shared" si="87"/>
        <v>6</v>
      </c>
      <c r="N409" s="44">
        <f>MOD($E409-$A409-$C409+ROWS(Fixtures_Rosters!$C$27:$C$40)*2,ROWS(Fixtures_Rosters!$C$27:$C$40))</f>
        <v>13</v>
      </c>
      <c r="O409" s="44" t="b">
        <f t="shared" si="88"/>
        <v>1</v>
      </c>
      <c r="P409" s="44">
        <f>IF(AND(INDEX($F$2:$F$15,$A409),$G409,$H409,$I409,$J409,$K409,$O409),$M409*Validation_Lists!$I$3*Validation_Lists!$I$3+$L409*Validation_Lists!$I$3+$N409,Validation_Lists!$I$2)</f>
        <v>999999</v>
      </c>
    </row>
    <row r="410" spans="1:16" x14ac:dyDescent="0.2">
      <c r="A410" s="44">
        <v>7</v>
      </c>
      <c r="B410" s="44">
        <v>7</v>
      </c>
      <c r="C410" s="44">
        <v>4</v>
      </c>
      <c r="D410" s="44" t="s">
        <v>59</v>
      </c>
      <c r="E410" s="44">
        <v>11</v>
      </c>
      <c r="F410" s="44" t="str">
        <f>IF(Fixtures_Rosters!$C$37="","",Fixtures_Rosters!$C$37)</f>
        <v/>
      </c>
      <c r="G410" s="44" t="b">
        <f>AND(LEN($F410&amp;"")&gt;0,UPPER(INDEX(Fixtures_Rosters!$F$27:$F$40,$E410))="YES")</f>
        <v>0</v>
      </c>
      <c r="H410" s="44" t="b">
        <f>INDEX(Fixtures_Rosters!$L$27:$AA$40,$E410,INDEX($D$2:$D$15,$A410))="Available"</f>
        <v>1</v>
      </c>
      <c r="I410" s="44" t="b">
        <f>AND(UPPER(INDEX($E$2:$E$15,$A410))="HOME",UPPER(INDEX(Fixtures_Rosters!$K$27:$K$40,$E410))="YES")</f>
        <v>0</v>
      </c>
      <c r="J410" s="44" t="b">
        <f>TRUE</f>
        <v>1</v>
      </c>
      <c r="K410" s="44" t="b">
        <f t="shared" si="86"/>
        <v>0</v>
      </c>
      <c r="L410" s="44">
        <f t="shared" si="85"/>
        <v>36</v>
      </c>
      <c r="M410" s="44">
        <f t="shared" si="87"/>
        <v>6</v>
      </c>
      <c r="N410" s="44">
        <f>MOD($E410-$A410-$C410+ROWS(Fixtures_Rosters!$C$27:$C$40)*2,ROWS(Fixtures_Rosters!$C$27:$C$40))</f>
        <v>0</v>
      </c>
      <c r="O410" s="44" t="b">
        <f t="shared" si="88"/>
        <v>1</v>
      </c>
      <c r="P410" s="44">
        <f>IF(AND(INDEX($F$2:$F$15,$A410),$G410,$H410,$I410,$J410,$K410,$O410),$M410*Validation_Lists!$I$3*Validation_Lists!$I$3+$L410*Validation_Lists!$I$3+$N410,Validation_Lists!$I$2)</f>
        <v>999999</v>
      </c>
    </row>
    <row r="411" spans="1:16" x14ac:dyDescent="0.2">
      <c r="A411" s="44">
        <v>7</v>
      </c>
      <c r="B411" s="44">
        <v>7</v>
      </c>
      <c r="C411" s="44">
        <v>4</v>
      </c>
      <c r="D411" s="44" t="s">
        <v>59</v>
      </c>
      <c r="E411" s="44">
        <v>12</v>
      </c>
      <c r="F411" s="44" t="str">
        <f>IF(Fixtures_Rosters!$C$38="","",Fixtures_Rosters!$C$38)</f>
        <v/>
      </c>
      <c r="G411" s="44" t="b">
        <f>AND(LEN($F411&amp;"")&gt;0,UPPER(INDEX(Fixtures_Rosters!$F$27:$F$40,$E411))="YES")</f>
        <v>0</v>
      </c>
      <c r="H411" s="44" t="b">
        <f>INDEX(Fixtures_Rosters!$L$27:$AA$40,$E411,INDEX($D$2:$D$15,$A411))="Available"</f>
        <v>1</v>
      </c>
      <c r="I411" s="44" t="b">
        <f>AND(UPPER(INDEX($E$2:$E$15,$A411))="HOME",UPPER(INDEX(Fixtures_Rosters!$K$27:$K$40,$E411))="YES")</f>
        <v>0</v>
      </c>
      <c r="J411" s="44" t="b">
        <f>TRUE</f>
        <v>1</v>
      </c>
      <c r="K411" s="44" t="b">
        <f t="shared" si="86"/>
        <v>0</v>
      </c>
      <c r="L411" s="44">
        <f t="shared" si="85"/>
        <v>36</v>
      </c>
      <c r="M411" s="44">
        <f t="shared" si="87"/>
        <v>6</v>
      </c>
      <c r="N411" s="44">
        <f>MOD($E411-$A411-$C411+ROWS(Fixtures_Rosters!$C$27:$C$40)*2,ROWS(Fixtures_Rosters!$C$27:$C$40))</f>
        <v>1</v>
      </c>
      <c r="O411" s="44" t="b">
        <f t="shared" si="88"/>
        <v>1</v>
      </c>
      <c r="P411" s="44">
        <f>IF(AND(INDEX($F$2:$F$15,$A411),$G411,$H411,$I411,$J411,$K411,$O411),$M411*Validation_Lists!$I$3*Validation_Lists!$I$3+$L411*Validation_Lists!$I$3+$N411,Validation_Lists!$I$2)</f>
        <v>999999</v>
      </c>
    </row>
    <row r="412" spans="1:16" x14ac:dyDescent="0.2">
      <c r="A412" s="44">
        <v>7</v>
      </c>
      <c r="B412" s="44">
        <v>7</v>
      </c>
      <c r="C412" s="44">
        <v>4</v>
      </c>
      <c r="D412" s="44" t="s">
        <v>59</v>
      </c>
      <c r="E412" s="44">
        <v>13</v>
      </c>
      <c r="F412" s="44" t="str">
        <f>IF(Fixtures_Rosters!$C$39="","",Fixtures_Rosters!$C$39)</f>
        <v/>
      </c>
      <c r="G412" s="44" t="b">
        <f>AND(LEN($F412&amp;"")&gt;0,UPPER(INDEX(Fixtures_Rosters!$F$27:$F$40,$E412))="YES")</f>
        <v>0</v>
      </c>
      <c r="H412" s="44" t="b">
        <f>INDEX(Fixtures_Rosters!$L$27:$AA$40,$E412,INDEX($D$2:$D$15,$A412))="Available"</f>
        <v>1</v>
      </c>
      <c r="I412" s="44" t="b">
        <f>AND(UPPER(INDEX($E$2:$E$15,$A412))="HOME",UPPER(INDEX(Fixtures_Rosters!$K$27:$K$40,$E412))="YES")</f>
        <v>0</v>
      </c>
      <c r="J412" s="44" t="b">
        <f>TRUE</f>
        <v>1</v>
      </c>
      <c r="K412" s="44" t="b">
        <f t="shared" si="86"/>
        <v>0</v>
      </c>
      <c r="L412" s="44">
        <f t="shared" si="85"/>
        <v>36</v>
      </c>
      <c r="M412" s="44">
        <f t="shared" si="87"/>
        <v>6</v>
      </c>
      <c r="N412" s="44">
        <f>MOD($E412-$A412-$C412+ROWS(Fixtures_Rosters!$C$27:$C$40)*2,ROWS(Fixtures_Rosters!$C$27:$C$40))</f>
        <v>2</v>
      </c>
      <c r="O412" s="44" t="b">
        <f t="shared" si="88"/>
        <v>1</v>
      </c>
      <c r="P412" s="44">
        <f>IF(AND(INDEX($F$2:$F$15,$A412),$G412,$H412,$I412,$J412,$K412,$O412),$M412*Validation_Lists!$I$3*Validation_Lists!$I$3+$L412*Validation_Lists!$I$3+$N412,Validation_Lists!$I$2)</f>
        <v>999999</v>
      </c>
    </row>
    <row r="413" spans="1:16" x14ac:dyDescent="0.2">
      <c r="A413" s="44">
        <v>7</v>
      </c>
      <c r="B413" s="44">
        <v>7</v>
      </c>
      <c r="C413" s="44">
        <v>4</v>
      </c>
      <c r="D413" s="44" t="s">
        <v>59</v>
      </c>
      <c r="E413" s="44">
        <v>14</v>
      </c>
      <c r="F413" s="44" t="str">
        <f>IF(Fixtures_Rosters!$C$40="","",Fixtures_Rosters!$C$40)</f>
        <v/>
      </c>
      <c r="G413" s="44" t="b">
        <f>AND(LEN($F413&amp;"")&gt;0,UPPER(INDEX(Fixtures_Rosters!$F$27:$F$40,$E413))="YES")</f>
        <v>0</v>
      </c>
      <c r="H413" s="44" t="b">
        <f>INDEX(Fixtures_Rosters!$L$27:$AA$40,$E413,INDEX($D$2:$D$15,$A413))="Available"</f>
        <v>1</v>
      </c>
      <c r="I413" s="44" t="b">
        <f>AND(UPPER(INDEX($E$2:$E$15,$A413))="HOME",UPPER(INDEX(Fixtures_Rosters!$K$27:$K$40,$E413))="YES")</f>
        <v>0</v>
      </c>
      <c r="J413" s="44" t="b">
        <f>TRUE</f>
        <v>1</v>
      </c>
      <c r="K413" s="44" t="b">
        <f t="shared" si="86"/>
        <v>0</v>
      </c>
      <c r="L413" s="44">
        <f t="shared" si="85"/>
        <v>36</v>
      </c>
      <c r="M413" s="44">
        <f t="shared" si="87"/>
        <v>6</v>
      </c>
      <c r="N413" s="44">
        <f>MOD($E413-$A413-$C413+ROWS(Fixtures_Rosters!$C$27:$C$40)*2,ROWS(Fixtures_Rosters!$C$27:$C$40))</f>
        <v>3</v>
      </c>
      <c r="O413" s="44" t="b">
        <f t="shared" si="88"/>
        <v>1</v>
      </c>
      <c r="P413" s="44">
        <f>IF(AND(INDEX($F$2:$F$15,$A413),$G413,$H413,$I413,$J413,$K413,$O413),$M413*Validation_Lists!$I$3*Validation_Lists!$I$3+$L413*Validation_Lists!$I$3+$N413,Validation_Lists!$I$2)</f>
        <v>999999</v>
      </c>
    </row>
    <row r="414" spans="1:16" x14ac:dyDescent="0.2">
      <c r="A414" s="44">
        <v>8</v>
      </c>
      <c r="B414" s="44">
        <v>8</v>
      </c>
      <c r="C414" s="44">
        <v>1</v>
      </c>
      <c r="D414" s="44" t="s">
        <v>56</v>
      </c>
      <c r="E414" s="44">
        <v>1</v>
      </c>
      <c r="F414" s="44" t="str">
        <f>IF(Fixtures_Rosters!$C$27="","",Fixtures_Rosters!$C$27)</f>
        <v/>
      </c>
      <c r="G414" s="44" t="b">
        <f>AND(LEN($F414&amp;"")&gt;0,UPPER(INDEX(Fixtures_Rosters!$F$27:$F$40,$E414))="YES")</f>
        <v>0</v>
      </c>
      <c r="H414" s="44" t="b">
        <f>INDEX(Fixtures_Rosters!$L$27:$AA$40,$E414,INDEX($D$2:$D$15,$A414))="Available"</f>
        <v>1</v>
      </c>
      <c r="I414" s="44" t="b">
        <f>AND(NOT(OR(UPPER(INDEX(Fixtures_Rosters!$G$27:$G$40,$E414))="COACH",UPPER(INDEX(Fixtures_Rosters!$G$27:$G$40,$E414))="ASSISTANT COACH")),IF(UPPER(INDEX($E$2:$E$15,$A414))="HOME",OR(UPPER(INDEX(Fixtures_Rosters!$E$27:$E$40,$E414))="ELECTRONIC",UPPER(INDEX(Fixtures_Rosters!$E$27:$E$40,$E414))="BOTH"),IF(UPPER(INDEX($E$2:$E$15,$A414))="AWAY",OR(UPPER(INDEX(Fixtures_Rosters!$E$27:$E$40,$E414))="PAPER",UPPER(INDEX(Fixtures_Rosters!$E$27:$E$40,$E414))="BOTH"),FALSE)))</f>
        <v>0</v>
      </c>
      <c r="J414" s="44" t="b">
        <f>TRUE</f>
        <v>1</v>
      </c>
      <c r="K414" s="44" t="b">
        <f>TRUE</f>
        <v>1</v>
      </c>
      <c r="L414" s="44">
        <f t="shared" ref="L414:L445" si="89">COUNTIF($H$2:$M$8,$F414)</f>
        <v>42</v>
      </c>
      <c r="M414" s="44">
        <f t="shared" ref="M414:M427" si="90">COUNTIF($J$2:$J$8,$F414)</f>
        <v>7</v>
      </c>
      <c r="N414" s="44">
        <f>MOD($E414-$A414-$C414+ROWS(Fixtures_Rosters!$C$27:$C$40)*2,ROWS(Fixtures_Rosters!$C$27:$C$40))</f>
        <v>6</v>
      </c>
      <c r="O414" s="44" t="b">
        <f t="shared" ref="O414:O427" si="91">OR($C$9&lt;&gt;$C$8+1,$F$8=FALSE,$F414&lt;&gt;$J$8)</f>
        <v>1</v>
      </c>
      <c r="P414" s="44">
        <f>IF(AND(INDEX($F$2:$F$15,$A414),$G414,$H414,$I414,$J414,$K414,$O414),$M414*Validation_Lists!$I$3*Validation_Lists!$I$3+$L414*Validation_Lists!$I$3+$N414,Validation_Lists!$I$2)</f>
        <v>999999</v>
      </c>
    </row>
    <row r="415" spans="1:16" x14ac:dyDescent="0.2">
      <c r="A415" s="44">
        <v>8</v>
      </c>
      <c r="B415" s="44">
        <v>8</v>
      </c>
      <c r="C415" s="44">
        <v>1</v>
      </c>
      <c r="D415" s="44" t="s">
        <v>56</v>
      </c>
      <c r="E415" s="44">
        <v>2</v>
      </c>
      <c r="F415" s="44" t="str">
        <f>IF(Fixtures_Rosters!$C$28="","",Fixtures_Rosters!$C$28)</f>
        <v/>
      </c>
      <c r="G415" s="44" t="b">
        <f>AND(LEN($F415&amp;"")&gt;0,UPPER(INDEX(Fixtures_Rosters!$F$27:$F$40,$E415))="YES")</f>
        <v>0</v>
      </c>
      <c r="H415" s="44" t="b">
        <f>INDEX(Fixtures_Rosters!$L$27:$AA$40,$E415,INDEX($D$2:$D$15,$A415))="Available"</f>
        <v>1</v>
      </c>
      <c r="I415" s="44" t="b">
        <f>AND(NOT(OR(UPPER(INDEX(Fixtures_Rosters!$G$27:$G$40,$E415))="COACH",UPPER(INDEX(Fixtures_Rosters!$G$27:$G$40,$E415))="ASSISTANT COACH")),IF(UPPER(INDEX($E$2:$E$15,$A415))="HOME",OR(UPPER(INDEX(Fixtures_Rosters!$E$27:$E$40,$E415))="ELECTRONIC",UPPER(INDEX(Fixtures_Rosters!$E$27:$E$40,$E415))="BOTH"),IF(UPPER(INDEX($E$2:$E$15,$A415))="AWAY",OR(UPPER(INDEX(Fixtures_Rosters!$E$27:$E$40,$E415))="PAPER",UPPER(INDEX(Fixtures_Rosters!$E$27:$E$40,$E415))="BOTH"),FALSE)))</f>
        <v>0</v>
      </c>
      <c r="J415" s="44" t="b">
        <f>TRUE</f>
        <v>1</v>
      </c>
      <c r="K415" s="44" t="b">
        <f>TRUE</f>
        <v>1</v>
      </c>
      <c r="L415" s="44">
        <f t="shared" si="89"/>
        <v>42</v>
      </c>
      <c r="M415" s="44">
        <f t="shared" si="90"/>
        <v>7</v>
      </c>
      <c r="N415" s="44">
        <f>MOD($E415-$A415-$C415+ROWS(Fixtures_Rosters!$C$27:$C$40)*2,ROWS(Fixtures_Rosters!$C$27:$C$40))</f>
        <v>7</v>
      </c>
      <c r="O415" s="44" t="b">
        <f t="shared" si="91"/>
        <v>1</v>
      </c>
      <c r="P415" s="44">
        <f>IF(AND(INDEX($F$2:$F$15,$A415),$G415,$H415,$I415,$J415,$K415,$O415),$M415*Validation_Lists!$I$3*Validation_Lists!$I$3+$L415*Validation_Lists!$I$3+$N415,Validation_Lists!$I$2)</f>
        <v>999999</v>
      </c>
    </row>
    <row r="416" spans="1:16" x14ac:dyDescent="0.2">
      <c r="A416" s="44">
        <v>8</v>
      </c>
      <c r="B416" s="44">
        <v>8</v>
      </c>
      <c r="C416" s="44">
        <v>1</v>
      </c>
      <c r="D416" s="44" t="s">
        <v>56</v>
      </c>
      <c r="E416" s="44">
        <v>3</v>
      </c>
      <c r="F416" s="44" t="str">
        <f>IF(Fixtures_Rosters!$C$29="","",Fixtures_Rosters!$C$29)</f>
        <v/>
      </c>
      <c r="G416" s="44" t="b">
        <f>AND(LEN($F416&amp;"")&gt;0,UPPER(INDEX(Fixtures_Rosters!$F$27:$F$40,$E416))="YES")</f>
        <v>0</v>
      </c>
      <c r="H416" s="44" t="b">
        <f>INDEX(Fixtures_Rosters!$L$27:$AA$40,$E416,INDEX($D$2:$D$15,$A416))="Available"</f>
        <v>1</v>
      </c>
      <c r="I416" s="44" t="b">
        <f>AND(NOT(OR(UPPER(INDEX(Fixtures_Rosters!$G$27:$G$40,$E416))="COACH",UPPER(INDEX(Fixtures_Rosters!$G$27:$G$40,$E416))="ASSISTANT COACH")),IF(UPPER(INDEX($E$2:$E$15,$A416))="HOME",OR(UPPER(INDEX(Fixtures_Rosters!$E$27:$E$40,$E416))="ELECTRONIC",UPPER(INDEX(Fixtures_Rosters!$E$27:$E$40,$E416))="BOTH"),IF(UPPER(INDEX($E$2:$E$15,$A416))="AWAY",OR(UPPER(INDEX(Fixtures_Rosters!$E$27:$E$40,$E416))="PAPER",UPPER(INDEX(Fixtures_Rosters!$E$27:$E$40,$E416))="BOTH"),FALSE)))</f>
        <v>0</v>
      </c>
      <c r="J416" s="44" t="b">
        <f>TRUE</f>
        <v>1</v>
      </c>
      <c r="K416" s="44" t="b">
        <f>TRUE</f>
        <v>1</v>
      </c>
      <c r="L416" s="44">
        <f t="shared" si="89"/>
        <v>42</v>
      </c>
      <c r="M416" s="44">
        <f t="shared" si="90"/>
        <v>7</v>
      </c>
      <c r="N416" s="44">
        <f>MOD($E416-$A416-$C416+ROWS(Fixtures_Rosters!$C$27:$C$40)*2,ROWS(Fixtures_Rosters!$C$27:$C$40))</f>
        <v>8</v>
      </c>
      <c r="O416" s="44" t="b">
        <f t="shared" si="91"/>
        <v>1</v>
      </c>
      <c r="P416" s="44">
        <f>IF(AND(INDEX($F$2:$F$15,$A416),$G416,$H416,$I416,$J416,$K416,$O416),$M416*Validation_Lists!$I$3*Validation_Lists!$I$3+$L416*Validation_Lists!$I$3+$N416,Validation_Lists!$I$2)</f>
        <v>999999</v>
      </c>
    </row>
    <row r="417" spans="1:16" x14ac:dyDescent="0.2">
      <c r="A417" s="44">
        <v>8</v>
      </c>
      <c r="B417" s="44">
        <v>8</v>
      </c>
      <c r="C417" s="44">
        <v>1</v>
      </c>
      <c r="D417" s="44" t="s">
        <v>56</v>
      </c>
      <c r="E417" s="44">
        <v>4</v>
      </c>
      <c r="F417" s="44" t="str">
        <f>IF(Fixtures_Rosters!$C$30="","",Fixtures_Rosters!$C$30)</f>
        <v/>
      </c>
      <c r="G417" s="44" t="b">
        <f>AND(LEN($F417&amp;"")&gt;0,UPPER(INDEX(Fixtures_Rosters!$F$27:$F$40,$E417))="YES")</f>
        <v>0</v>
      </c>
      <c r="H417" s="44" t="b">
        <f>INDEX(Fixtures_Rosters!$L$27:$AA$40,$E417,INDEX($D$2:$D$15,$A417))="Available"</f>
        <v>1</v>
      </c>
      <c r="I417" s="44" t="b">
        <f>AND(NOT(OR(UPPER(INDEX(Fixtures_Rosters!$G$27:$G$40,$E417))="COACH",UPPER(INDEX(Fixtures_Rosters!$G$27:$G$40,$E417))="ASSISTANT COACH")),IF(UPPER(INDEX($E$2:$E$15,$A417))="HOME",OR(UPPER(INDEX(Fixtures_Rosters!$E$27:$E$40,$E417))="ELECTRONIC",UPPER(INDEX(Fixtures_Rosters!$E$27:$E$40,$E417))="BOTH"),IF(UPPER(INDEX($E$2:$E$15,$A417))="AWAY",OR(UPPER(INDEX(Fixtures_Rosters!$E$27:$E$40,$E417))="PAPER",UPPER(INDEX(Fixtures_Rosters!$E$27:$E$40,$E417))="BOTH"),FALSE)))</f>
        <v>0</v>
      </c>
      <c r="J417" s="44" t="b">
        <f>TRUE</f>
        <v>1</v>
      </c>
      <c r="K417" s="44" t="b">
        <f>TRUE</f>
        <v>1</v>
      </c>
      <c r="L417" s="44">
        <f t="shared" si="89"/>
        <v>42</v>
      </c>
      <c r="M417" s="44">
        <f t="shared" si="90"/>
        <v>7</v>
      </c>
      <c r="N417" s="44">
        <f>MOD($E417-$A417-$C417+ROWS(Fixtures_Rosters!$C$27:$C$40)*2,ROWS(Fixtures_Rosters!$C$27:$C$40))</f>
        <v>9</v>
      </c>
      <c r="O417" s="44" t="b">
        <f t="shared" si="91"/>
        <v>1</v>
      </c>
      <c r="P417" s="44">
        <f>IF(AND(INDEX($F$2:$F$15,$A417),$G417,$H417,$I417,$J417,$K417,$O417),$M417*Validation_Lists!$I$3*Validation_Lists!$I$3+$L417*Validation_Lists!$I$3+$N417,Validation_Lists!$I$2)</f>
        <v>999999</v>
      </c>
    </row>
    <row r="418" spans="1:16" x14ac:dyDescent="0.2">
      <c r="A418" s="44">
        <v>8</v>
      </c>
      <c r="B418" s="44">
        <v>8</v>
      </c>
      <c r="C418" s="44">
        <v>1</v>
      </c>
      <c r="D418" s="44" t="s">
        <v>56</v>
      </c>
      <c r="E418" s="44">
        <v>5</v>
      </c>
      <c r="F418" s="44" t="str">
        <f>IF(Fixtures_Rosters!$C$31="","",Fixtures_Rosters!$C$31)</f>
        <v/>
      </c>
      <c r="G418" s="44" t="b">
        <f>AND(LEN($F418&amp;"")&gt;0,UPPER(INDEX(Fixtures_Rosters!$F$27:$F$40,$E418))="YES")</f>
        <v>0</v>
      </c>
      <c r="H418" s="44" t="b">
        <f>INDEX(Fixtures_Rosters!$L$27:$AA$40,$E418,INDEX($D$2:$D$15,$A418))="Available"</f>
        <v>1</v>
      </c>
      <c r="I418" s="44" t="b">
        <f>AND(NOT(OR(UPPER(INDEX(Fixtures_Rosters!$G$27:$G$40,$E418))="COACH",UPPER(INDEX(Fixtures_Rosters!$G$27:$G$40,$E418))="ASSISTANT COACH")),IF(UPPER(INDEX($E$2:$E$15,$A418))="HOME",OR(UPPER(INDEX(Fixtures_Rosters!$E$27:$E$40,$E418))="ELECTRONIC",UPPER(INDEX(Fixtures_Rosters!$E$27:$E$40,$E418))="BOTH"),IF(UPPER(INDEX($E$2:$E$15,$A418))="AWAY",OR(UPPER(INDEX(Fixtures_Rosters!$E$27:$E$40,$E418))="PAPER",UPPER(INDEX(Fixtures_Rosters!$E$27:$E$40,$E418))="BOTH"),FALSE)))</f>
        <v>0</v>
      </c>
      <c r="J418" s="44" t="b">
        <f>TRUE</f>
        <v>1</v>
      </c>
      <c r="K418" s="44" t="b">
        <f>TRUE</f>
        <v>1</v>
      </c>
      <c r="L418" s="44">
        <f t="shared" si="89"/>
        <v>42</v>
      </c>
      <c r="M418" s="44">
        <f t="shared" si="90"/>
        <v>7</v>
      </c>
      <c r="N418" s="44">
        <f>MOD($E418-$A418-$C418+ROWS(Fixtures_Rosters!$C$27:$C$40)*2,ROWS(Fixtures_Rosters!$C$27:$C$40))</f>
        <v>10</v>
      </c>
      <c r="O418" s="44" t="b">
        <f t="shared" si="91"/>
        <v>1</v>
      </c>
      <c r="P418" s="44">
        <f>IF(AND(INDEX($F$2:$F$15,$A418),$G418,$H418,$I418,$J418,$K418,$O418),$M418*Validation_Lists!$I$3*Validation_Lists!$I$3+$L418*Validation_Lists!$I$3+$N418,Validation_Lists!$I$2)</f>
        <v>999999</v>
      </c>
    </row>
    <row r="419" spans="1:16" x14ac:dyDescent="0.2">
      <c r="A419" s="44">
        <v>8</v>
      </c>
      <c r="B419" s="44">
        <v>8</v>
      </c>
      <c r="C419" s="44">
        <v>1</v>
      </c>
      <c r="D419" s="44" t="s">
        <v>56</v>
      </c>
      <c r="E419" s="44">
        <v>6</v>
      </c>
      <c r="F419" s="44" t="str">
        <f>IF(Fixtures_Rosters!$C$32="","",Fixtures_Rosters!$C$32)</f>
        <v/>
      </c>
      <c r="G419" s="44" t="b">
        <f>AND(LEN($F419&amp;"")&gt;0,UPPER(INDEX(Fixtures_Rosters!$F$27:$F$40,$E419))="YES")</f>
        <v>0</v>
      </c>
      <c r="H419" s="44" t="b">
        <f>INDEX(Fixtures_Rosters!$L$27:$AA$40,$E419,INDEX($D$2:$D$15,$A419))="Available"</f>
        <v>1</v>
      </c>
      <c r="I419" s="44" t="b">
        <f>AND(NOT(OR(UPPER(INDEX(Fixtures_Rosters!$G$27:$G$40,$E419))="COACH",UPPER(INDEX(Fixtures_Rosters!$G$27:$G$40,$E419))="ASSISTANT COACH")),IF(UPPER(INDEX($E$2:$E$15,$A419))="HOME",OR(UPPER(INDEX(Fixtures_Rosters!$E$27:$E$40,$E419))="ELECTRONIC",UPPER(INDEX(Fixtures_Rosters!$E$27:$E$40,$E419))="BOTH"),IF(UPPER(INDEX($E$2:$E$15,$A419))="AWAY",OR(UPPER(INDEX(Fixtures_Rosters!$E$27:$E$40,$E419))="PAPER",UPPER(INDEX(Fixtures_Rosters!$E$27:$E$40,$E419))="BOTH"),FALSE)))</f>
        <v>0</v>
      </c>
      <c r="J419" s="44" t="b">
        <f>TRUE</f>
        <v>1</v>
      </c>
      <c r="K419" s="44" t="b">
        <f>TRUE</f>
        <v>1</v>
      </c>
      <c r="L419" s="44">
        <f t="shared" si="89"/>
        <v>42</v>
      </c>
      <c r="M419" s="44">
        <f t="shared" si="90"/>
        <v>7</v>
      </c>
      <c r="N419" s="44">
        <f>MOD($E419-$A419-$C419+ROWS(Fixtures_Rosters!$C$27:$C$40)*2,ROWS(Fixtures_Rosters!$C$27:$C$40))</f>
        <v>11</v>
      </c>
      <c r="O419" s="44" t="b">
        <f t="shared" si="91"/>
        <v>1</v>
      </c>
      <c r="P419" s="44">
        <f>IF(AND(INDEX($F$2:$F$15,$A419),$G419,$H419,$I419,$J419,$K419,$O419),$M419*Validation_Lists!$I$3*Validation_Lists!$I$3+$L419*Validation_Lists!$I$3+$N419,Validation_Lists!$I$2)</f>
        <v>999999</v>
      </c>
    </row>
    <row r="420" spans="1:16" x14ac:dyDescent="0.2">
      <c r="A420" s="44">
        <v>8</v>
      </c>
      <c r="B420" s="44">
        <v>8</v>
      </c>
      <c r="C420" s="44">
        <v>1</v>
      </c>
      <c r="D420" s="44" t="s">
        <v>56</v>
      </c>
      <c r="E420" s="44">
        <v>7</v>
      </c>
      <c r="F420" s="44" t="str">
        <f>IF(Fixtures_Rosters!$C$33="","",Fixtures_Rosters!$C$33)</f>
        <v/>
      </c>
      <c r="G420" s="44" t="b">
        <f>AND(LEN($F420&amp;"")&gt;0,UPPER(INDEX(Fixtures_Rosters!$F$27:$F$40,$E420))="YES")</f>
        <v>0</v>
      </c>
      <c r="H420" s="44" t="b">
        <f>INDEX(Fixtures_Rosters!$L$27:$AA$40,$E420,INDEX($D$2:$D$15,$A420))="Available"</f>
        <v>1</v>
      </c>
      <c r="I420" s="44" t="b">
        <f>AND(NOT(OR(UPPER(INDEX(Fixtures_Rosters!$G$27:$G$40,$E420))="COACH",UPPER(INDEX(Fixtures_Rosters!$G$27:$G$40,$E420))="ASSISTANT COACH")),IF(UPPER(INDEX($E$2:$E$15,$A420))="HOME",OR(UPPER(INDEX(Fixtures_Rosters!$E$27:$E$40,$E420))="ELECTRONIC",UPPER(INDEX(Fixtures_Rosters!$E$27:$E$40,$E420))="BOTH"),IF(UPPER(INDEX($E$2:$E$15,$A420))="AWAY",OR(UPPER(INDEX(Fixtures_Rosters!$E$27:$E$40,$E420))="PAPER",UPPER(INDEX(Fixtures_Rosters!$E$27:$E$40,$E420))="BOTH"),FALSE)))</f>
        <v>0</v>
      </c>
      <c r="J420" s="44" t="b">
        <f>TRUE</f>
        <v>1</v>
      </c>
      <c r="K420" s="44" t="b">
        <f>TRUE</f>
        <v>1</v>
      </c>
      <c r="L420" s="44">
        <f t="shared" si="89"/>
        <v>42</v>
      </c>
      <c r="M420" s="44">
        <f t="shared" si="90"/>
        <v>7</v>
      </c>
      <c r="N420" s="44">
        <f>MOD($E420-$A420-$C420+ROWS(Fixtures_Rosters!$C$27:$C$40)*2,ROWS(Fixtures_Rosters!$C$27:$C$40))</f>
        <v>12</v>
      </c>
      <c r="O420" s="44" t="b">
        <f t="shared" si="91"/>
        <v>1</v>
      </c>
      <c r="P420" s="44">
        <f>IF(AND(INDEX($F$2:$F$15,$A420),$G420,$H420,$I420,$J420,$K420,$O420),$M420*Validation_Lists!$I$3*Validation_Lists!$I$3+$L420*Validation_Lists!$I$3+$N420,Validation_Lists!$I$2)</f>
        <v>999999</v>
      </c>
    </row>
    <row r="421" spans="1:16" x14ac:dyDescent="0.2">
      <c r="A421" s="44">
        <v>8</v>
      </c>
      <c r="B421" s="44">
        <v>8</v>
      </c>
      <c r="C421" s="44">
        <v>1</v>
      </c>
      <c r="D421" s="44" t="s">
        <v>56</v>
      </c>
      <c r="E421" s="44">
        <v>8</v>
      </c>
      <c r="F421" s="44" t="str">
        <f>IF(Fixtures_Rosters!$C$34="","",Fixtures_Rosters!$C$34)</f>
        <v/>
      </c>
      <c r="G421" s="44" t="b">
        <f>AND(LEN($F421&amp;"")&gt;0,UPPER(INDEX(Fixtures_Rosters!$F$27:$F$40,$E421))="YES")</f>
        <v>0</v>
      </c>
      <c r="H421" s="44" t="b">
        <f>INDEX(Fixtures_Rosters!$L$27:$AA$40,$E421,INDEX($D$2:$D$15,$A421))="Available"</f>
        <v>1</v>
      </c>
      <c r="I421" s="44" t="b">
        <f>AND(NOT(OR(UPPER(INDEX(Fixtures_Rosters!$G$27:$G$40,$E421))="COACH",UPPER(INDEX(Fixtures_Rosters!$G$27:$G$40,$E421))="ASSISTANT COACH")),IF(UPPER(INDEX($E$2:$E$15,$A421))="HOME",OR(UPPER(INDEX(Fixtures_Rosters!$E$27:$E$40,$E421))="ELECTRONIC",UPPER(INDEX(Fixtures_Rosters!$E$27:$E$40,$E421))="BOTH"),IF(UPPER(INDEX($E$2:$E$15,$A421))="AWAY",OR(UPPER(INDEX(Fixtures_Rosters!$E$27:$E$40,$E421))="PAPER",UPPER(INDEX(Fixtures_Rosters!$E$27:$E$40,$E421))="BOTH"),FALSE)))</f>
        <v>0</v>
      </c>
      <c r="J421" s="44" t="b">
        <f>TRUE</f>
        <v>1</v>
      </c>
      <c r="K421" s="44" t="b">
        <f>TRUE</f>
        <v>1</v>
      </c>
      <c r="L421" s="44">
        <f t="shared" si="89"/>
        <v>42</v>
      </c>
      <c r="M421" s="44">
        <f t="shared" si="90"/>
        <v>7</v>
      </c>
      <c r="N421" s="44">
        <f>MOD($E421-$A421-$C421+ROWS(Fixtures_Rosters!$C$27:$C$40)*2,ROWS(Fixtures_Rosters!$C$27:$C$40))</f>
        <v>13</v>
      </c>
      <c r="O421" s="44" t="b">
        <f t="shared" si="91"/>
        <v>1</v>
      </c>
      <c r="P421" s="44">
        <f>IF(AND(INDEX($F$2:$F$15,$A421),$G421,$H421,$I421,$J421,$K421,$O421),$M421*Validation_Lists!$I$3*Validation_Lists!$I$3+$L421*Validation_Lists!$I$3+$N421,Validation_Lists!$I$2)</f>
        <v>999999</v>
      </c>
    </row>
    <row r="422" spans="1:16" x14ac:dyDescent="0.2">
      <c r="A422" s="44">
        <v>8</v>
      </c>
      <c r="B422" s="44">
        <v>8</v>
      </c>
      <c r="C422" s="44">
        <v>1</v>
      </c>
      <c r="D422" s="44" t="s">
        <v>56</v>
      </c>
      <c r="E422" s="44">
        <v>9</v>
      </c>
      <c r="F422" s="44" t="str">
        <f>IF(Fixtures_Rosters!$C$35="","",Fixtures_Rosters!$C$35)</f>
        <v/>
      </c>
      <c r="G422" s="44" t="b">
        <f>AND(LEN($F422&amp;"")&gt;0,UPPER(INDEX(Fixtures_Rosters!$F$27:$F$40,$E422))="YES")</f>
        <v>0</v>
      </c>
      <c r="H422" s="44" t="b">
        <f>INDEX(Fixtures_Rosters!$L$27:$AA$40,$E422,INDEX($D$2:$D$15,$A422))="Available"</f>
        <v>1</v>
      </c>
      <c r="I422" s="44" t="b">
        <f>AND(NOT(OR(UPPER(INDEX(Fixtures_Rosters!$G$27:$G$40,$E422))="COACH",UPPER(INDEX(Fixtures_Rosters!$G$27:$G$40,$E422))="ASSISTANT COACH")),IF(UPPER(INDEX($E$2:$E$15,$A422))="HOME",OR(UPPER(INDEX(Fixtures_Rosters!$E$27:$E$40,$E422))="ELECTRONIC",UPPER(INDEX(Fixtures_Rosters!$E$27:$E$40,$E422))="BOTH"),IF(UPPER(INDEX($E$2:$E$15,$A422))="AWAY",OR(UPPER(INDEX(Fixtures_Rosters!$E$27:$E$40,$E422))="PAPER",UPPER(INDEX(Fixtures_Rosters!$E$27:$E$40,$E422))="BOTH"),FALSE)))</f>
        <v>0</v>
      </c>
      <c r="J422" s="44" t="b">
        <f>TRUE</f>
        <v>1</v>
      </c>
      <c r="K422" s="44" t="b">
        <f>TRUE</f>
        <v>1</v>
      </c>
      <c r="L422" s="44">
        <f t="shared" si="89"/>
        <v>42</v>
      </c>
      <c r="M422" s="44">
        <f t="shared" si="90"/>
        <v>7</v>
      </c>
      <c r="N422" s="44">
        <f>MOD($E422-$A422-$C422+ROWS(Fixtures_Rosters!$C$27:$C$40)*2,ROWS(Fixtures_Rosters!$C$27:$C$40))</f>
        <v>0</v>
      </c>
      <c r="O422" s="44" t="b">
        <f t="shared" si="91"/>
        <v>1</v>
      </c>
      <c r="P422" s="44">
        <f>IF(AND(INDEX($F$2:$F$15,$A422),$G422,$H422,$I422,$J422,$K422,$O422),$M422*Validation_Lists!$I$3*Validation_Lists!$I$3+$L422*Validation_Lists!$I$3+$N422,Validation_Lists!$I$2)</f>
        <v>999999</v>
      </c>
    </row>
    <row r="423" spans="1:16" x14ac:dyDescent="0.2">
      <c r="A423" s="44">
        <v>8</v>
      </c>
      <c r="B423" s="44">
        <v>8</v>
      </c>
      <c r="C423" s="44">
        <v>1</v>
      </c>
      <c r="D423" s="44" t="s">
        <v>56</v>
      </c>
      <c r="E423" s="44">
        <v>10</v>
      </c>
      <c r="F423" s="44" t="str">
        <f>IF(Fixtures_Rosters!$C$36="","",Fixtures_Rosters!$C$36)</f>
        <v/>
      </c>
      <c r="G423" s="44" t="b">
        <f>AND(LEN($F423&amp;"")&gt;0,UPPER(INDEX(Fixtures_Rosters!$F$27:$F$40,$E423))="YES")</f>
        <v>0</v>
      </c>
      <c r="H423" s="44" t="b">
        <f>INDEX(Fixtures_Rosters!$L$27:$AA$40,$E423,INDEX($D$2:$D$15,$A423))="Available"</f>
        <v>1</v>
      </c>
      <c r="I423" s="44" t="b">
        <f>AND(NOT(OR(UPPER(INDEX(Fixtures_Rosters!$G$27:$G$40,$E423))="COACH",UPPER(INDEX(Fixtures_Rosters!$G$27:$G$40,$E423))="ASSISTANT COACH")),IF(UPPER(INDEX($E$2:$E$15,$A423))="HOME",OR(UPPER(INDEX(Fixtures_Rosters!$E$27:$E$40,$E423))="ELECTRONIC",UPPER(INDEX(Fixtures_Rosters!$E$27:$E$40,$E423))="BOTH"),IF(UPPER(INDEX($E$2:$E$15,$A423))="AWAY",OR(UPPER(INDEX(Fixtures_Rosters!$E$27:$E$40,$E423))="PAPER",UPPER(INDEX(Fixtures_Rosters!$E$27:$E$40,$E423))="BOTH"),FALSE)))</f>
        <v>0</v>
      </c>
      <c r="J423" s="44" t="b">
        <f>TRUE</f>
        <v>1</v>
      </c>
      <c r="K423" s="44" t="b">
        <f>TRUE</f>
        <v>1</v>
      </c>
      <c r="L423" s="44">
        <f t="shared" si="89"/>
        <v>42</v>
      </c>
      <c r="M423" s="44">
        <f t="shared" si="90"/>
        <v>7</v>
      </c>
      <c r="N423" s="44">
        <f>MOD($E423-$A423-$C423+ROWS(Fixtures_Rosters!$C$27:$C$40)*2,ROWS(Fixtures_Rosters!$C$27:$C$40))</f>
        <v>1</v>
      </c>
      <c r="O423" s="44" t="b">
        <f t="shared" si="91"/>
        <v>1</v>
      </c>
      <c r="P423" s="44">
        <f>IF(AND(INDEX($F$2:$F$15,$A423),$G423,$H423,$I423,$J423,$K423,$O423),$M423*Validation_Lists!$I$3*Validation_Lists!$I$3+$L423*Validation_Lists!$I$3+$N423,Validation_Lists!$I$2)</f>
        <v>999999</v>
      </c>
    </row>
    <row r="424" spans="1:16" x14ac:dyDescent="0.2">
      <c r="A424" s="44">
        <v>8</v>
      </c>
      <c r="B424" s="44">
        <v>8</v>
      </c>
      <c r="C424" s="44">
        <v>1</v>
      </c>
      <c r="D424" s="44" t="s">
        <v>56</v>
      </c>
      <c r="E424" s="44">
        <v>11</v>
      </c>
      <c r="F424" s="44" t="str">
        <f>IF(Fixtures_Rosters!$C$37="","",Fixtures_Rosters!$C$37)</f>
        <v/>
      </c>
      <c r="G424" s="44" t="b">
        <f>AND(LEN($F424&amp;"")&gt;0,UPPER(INDEX(Fixtures_Rosters!$F$27:$F$40,$E424))="YES")</f>
        <v>0</v>
      </c>
      <c r="H424" s="44" t="b">
        <f>INDEX(Fixtures_Rosters!$L$27:$AA$40,$E424,INDEX($D$2:$D$15,$A424))="Available"</f>
        <v>1</v>
      </c>
      <c r="I424" s="44" t="b">
        <f>AND(NOT(OR(UPPER(INDEX(Fixtures_Rosters!$G$27:$G$40,$E424))="COACH",UPPER(INDEX(Fixtures_Rosters!$G$27:$G$40,$E424))="ASSISTANT COACH")),IF(UPPER(INDEX($E$2:$E$15,$A424))="HOME",OR(UPPER(INDEX(Fixtures_Rosters!$E$27:$E$40,$E424))="ELECTRONIC",UPPER(INDEX(Fixtures_Rosters!$E$27:$E$40,$E424))="BOTH"),IF(UPPER(INDEX($E$2:$E$15,$A424))="AWAY",OR(UPPER(INDEX(Fixtures_Rosters!$E$27:$E$40,$E424))="PAPER",UPPER(INDEX(Fixtures_Rosters!$E$27:$E$40,$E424))="BOTH"),FALSE)))</f>
        <v>0</v>
      </c>
      <c r="J424" s="44" t="b">
        <f>TRUE</f>
        <v>1</v>
      </c>
      <c r="K424" s="44" t="b">
        <f>TRUE</f>
        <v>1</v>
      </c>
      <c r="L424" s="44">
        <f t="shared" si="89"/>
        <v>42</v>
      </c>
      <c r="M424" s="44">
        <f t="shared" si="90"/>
        <v>7</v>
      </c>
      <c r="N424" s="44">
        <f>MOD($E424-$A424-$C424+ROWS(Fixtures_Rosters!$C$27:$C$40)*2,ROWS(Fixtures_Rosters!$C$27:$C$40))</f>
        <v>2</v>
      </c>
      <c r="O424" s="44" t="b">
        <f t="shared" si="91"/>
        <v>1</v>
      </c>
      <c r="P424" s="44">
        <f>IF(AND(INDEX($F$2:$F$15,$A424),$G424,$H424,$I424,$J424,$K424,$O424),$M424*Validation_Lists!$I$3*Validation_Lists!$I$3+$L424*Validation_Lists!$I$3+$N424,Validation_Lists!$I$2)</f>
        <v>999999</v>
      </c>
    </row>
    <row r="425" spans="1:16" x14ac:dyDescent="0.2">
      <c r="A425" s="44">
        <v>8</v>
      </c>
      <c r="B425" s="44">
        <v>8</v>
      </c>
      <c r="C425" s="44">
        <v>1</v>
      </c>
      <c r="D425" s="44" t="s">
        <v>56</v>
      </c>
      <c r="E425" s="44">
        <v>12</v>
      </c>
      <c r="F425" s="44" t="str">
        <f>IF(Fixtures_Rosters!$C$38="","",Fixtures_Rosters!$C$38)</f>
        <v/>
      </c>
      <c r="G425" s="44" t="b">
        <f>AND(LEN($F425&amp;"")&gt;0,UPPER(INDEX(Fixtures_Rosters!$F$27:$F$40,$E425))="YES")</f>
        <v>0</v>
      </c>
      <c r="H425" s="44" t="b">
        <f>INDEX(Fixtures_Rosters!$L$27:$AA$40,$E425,INDEX($D$2:$D$15,$A425))="Available"</f>
        <v>1</v>
      </c>
      <c r="I425" s="44" t="b">
        <f>AND(NOT(OR(UPPER(INDEX(Fixtures_Rosters!$G$27:$G$40,$E425))="COACH",UPPER(INDEX(Fixtures_Rosters!$G$27:$G$40,$E425))="ASSISTANT COACH")),IF(UPPER(INDEX($E$2:$E$15,$A425))="HOME",OR(UPPER(INDEX(Fixtures_Rosters!$E$27:$E$40,$E425))="ELECTRONIC",UPPER(INDEX(Fixtures_Rosters!$E$27:$E$40,$E425))="BOTH"),IF(UPPER(INDEX($E$2:$E$15,$A425))="AWAY",OR(UPPER(INDEX(Fixtures_Rosters!$E$27:$E$40,$E425))="PAPER",UPPER(INDEX(Fixtures_Rosters!$E$27:$E$40,$E425))="BOTH"),FALSE)))</f>
        <v>0</v>
      </c>
      <c r="J425" s="44" t="b">
        <f>TRUE</f>
        <v>1</v>
      </c>
      <c r="K425" s="44" t="b">
        <f>TRUE</f>
        <v>1</v>
      </c>
      <c r="L425" s="44">
        <f t="shared" si="89"/>
        <v>42</v>
      </c>
      <c r="M425" s="44">
        <f t="shared" si="90"/>
        <v>7</v>
      </c>
      <c r="N425" s="44">
        <f>MOD($E425-$A425-$C425+ROWS(Fixtures_Rosters!$C$27:$C$40)*2,ROWS(Fixtures_Rosters!$C$27:$C$40))</f>
        <v>3</v>
      </c>
      <c r="O425" s="44" t="b">
        <f t="shared" si="91"/>
        <v>1</v>
      </c>
      <c r="P425" s="44">
        <f>IF(AND(INDEX($F$2:$F$15,$A425),$G425,$H425,$I425,$J425,$K425,$O425),$M425*Validation_Lists!$I$3*Validation_Lists!$I$3+$L425*Validation_Lists!$I$3+$N425,Validation_Lists!$I$2)</f>
        <v>999999</v>
      </c>
    </row>
    <row r="426" spans="1:16" x14ac:dyDescent="0.2">
      <c r="A426" s="44">
        <v>8</v>
      </c>
      <c r="B426" s="44">
        <v>8</v>
      </c>
      <c r="C426" s="44">
        <v>1</v>
      </c>
      <c r="D426" s="44" t="s">
        <v>56</v>
      </c>
      <c r="E426" s="44">
        <v>13</v>
      </c>
      <c r="F426" s="44" t="str">
        <f>IF(Fixtures_Rosters!$C$39="","",Fixtures_Rosters!$C$39)</f>
        <v/>
      </c>
      <c r="G426" s="44" t="b">
        <f>AND(LEN($F426&amp;"")&gt;0,UPPER(INDEX(Fixtures_Rosters!$F$27:$F$40,$E426))="YES")</f>
        <v>0</v>
      </c>
      <c r="H426" s="44" t="b">
        <f>INDEX(Fixtures_Rosters!$L$27:$AA$40,$E426,INDEX($D$2:$D$15,$A426))="Available"</f>
        <v>1</v>
      </c>
      <c r="I426" s="44" t="b">
        <f>AND(NOT(OR(UPPER(INDEX(Fixtures_Rosters!$G$27:$G$40,$E426))="COACH",UPPER(INDEX(Fixtures_Rosters!$G$27:$G$40,$E426))="ASSISTANT COACH")),IF(UPPER(INDEX($E$2:$E$15,$A426))="HOME",OR(UPPER(INDEX(Fixtures_Rosters!$E$27:$E$40,$E426))="ELECTRONIC",UPPER(INDEX(Fixtures_Rosters!$E$27:$E$40,$E426))="BOTH"),IF(UPPER(INDEX($E$2:$E$15,$A426))="AWAY",OR(UPPER(INDEX(Fixtures_Rosters!$E$27:$E$40,$E426))="PAPER",UPPER(INDEX(Fixtures_Rosters!$E$27:$E$40,$E426))="BOTH"),FALSE)))</f>
        <v>0</v>
      </c>
      <c r="J426" s="44" t="b">
        <f>TRUE</f>
        <v>1</v>
      </c>
      <c r="K426" s="44" t="b">
        <f>TRUE</f>
        <v>1</v>
      </c>
      <c r="L426" s="44">
        <f t="shared" si="89"/>
        <v>42</v>
      </c>
      <c r="M426" s="44">
        <f t="shared" si="90"/>
        <v>7</v>
      </c>
      <c r="N426" s="44">
        <f>MOD($E426-$A426-$C426+ROWS(Fixtures_Rosters!$C$27:$C$40)*2,ROWS(Fixtures_Rosters!$C$27:$C$40))</f>
        <v>4</v>
      </c>
      <c r="O426" s="44" t="b">
        <f t="shared" si="91"/>
        <v>1</v>
      </c>
      <c r="P426" s="44">
        <f>IF(AND(INDEX($F$2:$F$15,$A426),$G426,$H426,$I426,$J426,$K426,$O426),$M426*Validation_Lists!$I$3*Validation_Lists!$I$3+$L426*Validation_Lists!$I$3+$N426,Validation_Lists!$I$2)</f>
        <v>999999</v>
      </c>
    </row>
    <row r="427" spans="1:16" x14ac:dyDescent="0.2">
      <c r="A427" s="44">
        <v>8</v>
      </c>
      <c r="B427" s="44">
        <v>8</v>
      </c>
      <c r="C427" s="44">
        <v>1</v>
      </c>
      <c r="D427" s="44" t="s">
        <v>56</v>
      </c>
      <c r="E427" s="44">
        <v>14</v>
      </c>
      <c r="F427" s="44" t="str">
        <f>IF(Fixtures_Rosters!$C$40="","",Fixtures_Rosters!$C$40)</f>
        <v/>
      </c>
      <c r="G427" s="44" t="b">
        <f>AND(LEN($F427&amp;"")&gt;0,UPPER(INDEX(Fixtures_Rosters!$F$27:$F$40,$E427))="YES")</f>
        <v>0</v>
      </c>
      <c r="H427" s="44" t="b">
        <f>INDEX(Fixtures_Rosters!$L$27:$AA$40,$E427,INDEX($D$2:$D$15,$A427))="Available"</f>
        <v>1</v>
      </c>
      <c r="I427" s="44" t="b">
        <f>AND(NOT(OR(UPPER(INDEX(Fixtures_Rosters!$G$27:$G$40,$E427))="COACH",UPPER(INDEX(Fixtures_Rosters!$G$27:$G$40,$E427))="ASSISTANT COACH")),IF(UPPER(INDEX($E$2:$E$15,$A427))="HOME",OR(UPPER(INDEX(Fixtures_Rosters!$E$27:$E$40,$E427))="ELECTRONIC",UPPER(INDEX(Fixtures_Rosters!$E$27:$E$40,$E427))="BOTH"),IF(UPPER(INDEX($E$2:$E$15,$A427))="AWAY",OR(UPPER(INDEX(Fixtures_Rosters!$E$27:$E$40,$E427))="PAPER",UPPER(INDEX(Fixtures_Rosters!$E$27:$E$40,$E427))="BOTH"),FALSE)))</f>
        <v>0</v>
      </c>
      <c r="J427" s="44" t="b">
        <f>TRUE</f>
        <v>1</v>
      </c>
      <c r="K427" s="44" t="b">
        <f>TRUE</f>
        <v>1</v>
      </c>
      <c r="L427" s="44">
        <f t="shared" si="89"/>
        <v>42</v>
      </c>
      <c r="M427" s="44">
        <f t="shared" si="90"/>
        <v>7</v>
      </c>
      <c r="N427" s="44">
        <f>MOD($E427-$A427-$C427+ROWS(Fixtures_Rosters!$C$27:$C$40)*2,ROWS(Fixtures_Rosters!$C$27:$C$40))</f>
        <v>5</v>
      </c>
      <c r="O427" s="44" t="b">
        <f t="shared" si="91"/>
        <v>1</v>
      </c>
      <c r="P427" s="44">
        <f>IF(AND(INDEX($F$2:$F$15,$A427),$G427,$H427,$I427,$J427,$K427,$O427),$M427*Validation_Lists!$I$3*Validation_Lists!$I$3+$L427*Validation_Lists!$I$3+$N427,Validation_Lists!$I$2)</f>
        <v>999999</v>
      </c>
    </row>
    <row r="428" spans="1:16" x14ac:dyDescent="0.2">
      <c r="A428" s="44">
        <v>8</v>
      </c>
      <c r="B428" s="44">
        <v>8</v>
      </c>
      <c r="C428" s="44">
        <v>2</v>
      </c>
      <c r="D428" s="44" t="s">
        <v>57</v>
      </c>
      <c r="E428" s="44">
        <v>1</v>
      </c>
      <c r="F428" s="44" t="str">
        <f>IF(Fixtures_Rosters!$C$27="","",Fixtures_Rosters!$C$27)</f>
        <v/>
      </c>
      <c r="G428" s="44" t="b">
        <f>AND(LEN($F428&amp;"")&gt;0,UPPER(INDEX(Fixtures_Rosters!$F$27:$F$40,$E428))="YES")</f>
        <v>0</v>
      </c>
      <c r="H428" s="44" t="b">
        <f>INDEX(Fixtures_Rosters!$L$27:$AA$40,$E428,INDEX($D$2:$D$15,$A428))="Available"</f>
        <v>1</v>
      </c>
      <c r="I428" s="44" t="b">
        <f>UPPER(INDEX(Fixtures_Rosters!$I$27:$I$40,$E428))="YES"</f>
        <v>1</v>
      </c>
      <c r="J428" s="44" t="b">
        <f>TRUE</f>
        <v>1</v>
      </c>
      <c r="K428" s="44" t="b">
        <f t="shared" ref="K428:K441" si="92">COUNTIF($J$9:$J$9,$F428)=0</f>
        <v>0</v>
      </c>
      <c r="L428" s="44">
        <f t="shared" si="89"/>
        <v>42</v>
      </c>
      <c r="M428" s="44">
        <f t="shared" ref="M428:M441" si="93">COUNTIF($K$2:$K$8,$F428)</f>
        <v>7</v>
      </c>
      <c r="N428" s="44">
        <f>MOD($E428-$A428-$C428+ROWS(Fixtures_Rosters!$C$27:$C$40)*2,ROWS(Fixtures_Rosters!$C$27:$C$40))</f>
        <v>5</v>
      </c>
      <c r="O428" s="44" t="b">
        <f t="shared" ref="O428:O441" si="94">OR($C$9&lt;&gt;$C$8+1,$F$8=FALSE,$F428&lt;&gt;$K$8)</f>
        <v>1</v>
      </c>
      <c r="P428" s="44">
        <f>IF(AND(INDEX($F$2:$F$15,$A428),$G428,$H428,$I428,$J428,$K428,$O428),$M428*Validation_Lists!$I$3*Validation_Lists!$I$3+$L428*Validation_Lists!$I$3+$N428,Validation_Lists!$I$2)</f>
        <v>999999</v>
      </c>
    </row>
    <row r="429" spans="1:16" x14ac:dyDescent="0.2">
      <c r="A429" s="44">
        <v>8</v>
      </c>
      <c r="B429" s="44">
        <v>8</v>
      </c>
      <c r="C429" s="44">
        <v>2</v>
      </c>
      <c r="D429" s="44" t="s">
        <v>57</v>
      </c>
      <c r="E429" s="44">
        <v>2</v>
      </c>
      <c r="F429" s="44" t="str">
        <f>IF(Fixtures_Rosters!$C$28="","",Fixtures_Rosters!$C$28)</f>
        <v/>
      </c>
      <c r="G429" s="44" t="b">
        <f>AND(LEN($F429&amp;"")&gt;0,UPPER(INDEX(Fixtures_Rosters!$F$27:$F$40,$E429))="YES")</f>
        <v>0</v>
      </c>
      <c r="H429" s="44" t="b">
        <f>INDEX(Fixtures_Rosters!$L$27:$AA$40,$E429,INDEX($D$2:$D$15,$A429))="Available"</f>
        <v>1</v>
      </c>
      <c r="I429" s="44" t="b">
        <f>UPPER(INDEX(Fixtures_Rosters!$I$27:$I$40,$E429))="YES"</f>
        <v>1</v>
      </c>
      <c r="J429" s="44" t="b">
        <f>TRUE</f>
        <v>1</v>
      </c>
      <c r="K429" s="44" t="b">
        <f t="shared" si="92"/>
        <v>0</v>
      </c>
      <c r="L429" s="44">
        <f t="shared" si="89"/>
        <v>42</v>
      </c>
      <c r="M429" s="44">
        <f t="shared" si="93"/>
        <v>7</v>
      </c>
      <c r="N429" s="44">
        <f>MOD($E429-$A429-$C429+ROWS(Fixtures_Rosters!$C$27:$C$40)*2,ROWS(Fixtures_Rosters!$C$27:$C$40))</f>
        <v>6</v>
      </c>
      <c r="O429" s="44" t="b">
        <f t="shared" si="94"/>
        <v>1</v>
      </c>
      <c r="P429" s="44">
        <f>IF(AND(INDEX($F$2:$F$15,$A429),$G429,$H429,$I429,$J429,$K429,$O429),$M429*Validation_Lists!$I$3*Validation_Lists!$I$3+$L429*Validation_Lists!$I$3+$N429,Validation_Lists!$I$2)</f>
        <v>999999</v>
      </c>
    </row>
    <row r="430" spans="1:16" x14ac:dyDescent="0.2">
      <c r="A430" s="44">
        <v>8</v>
      </c>
      <c r="B430" s="44">
        <v>8</v>
      </c>
      <c r="C430" s="44">
        <v>2</v>
      </c>
      <c r="D430" s="44" t="s">
        <v>57</v>
      </c>
      <c r="E430" s="44">
        <v>3</v>
      </c>
      <c r="F430" s="44" t="str">
        <f>IF(Fixtures_Rosters!$C$29="","",Fixtures_Rosters!$C$29)</f>
        <v/>
      </c>
      <c r="G430" s="44" t="b">
        <f>AND(LEN($F430&amp;"")&gt;0,UPPER(INDEX(Fixtures_Rosters!$F$27:$F$40,$E430))="YES")</f>
        <v>0</v>
      </c>
      <c r="H430" s="44" t="b">
        <f>INDEX(Fixtures_Rosters!$L$27:$AA$40,$E430,INDEX($D$2:$D$15,$A430))="Available"</f>
        <v>1</v>
      </c>
      <c r="I430" s="44" t="b">
        <f>UPPER(INDEX(Fixtures_Rosters!$I$27:$I$40,$E430))="YES"</f>
        <v>1</v>
      </c>
      <c r="J430" s="44" t="b">
        <f>TRUE</f>
        <v>1</v>
      </c>
      <c r="K430" s="44" t="b">
        <f t="shared" si="92"/>
        <v>0</v>
      </c>
      <c r="L430" s="44">
        <f t="shared" si="89"/>
        <v>42</v>
      </c>
      <c r="M430" s="44">
        <f t="shared" si="93"/>
        <v>7</v>
      </c>
      <c r="N430" s="44">
        <f>MOD($E430-$A430-$C430+ROWS(Fixtures_Rosters!$C$27:$C$40)*2,ROWS(Fixtures_Rosters!$C$27:$C$40))</f>
        <v>7</v>
      </c>
      <c r="O430" s="44" t="b">
        <f t="shared" si="94"/>
        <v>1</v>
      </c>
      <c r="P430" s="44">
        <f>IF(AND(INDEX($F$2:$F$15,$A430),$G430,$H430,$I430,$J430,$K430,$O430),$M430*Validation_Lists!$I$3*Validation_Lists!$I$3+$L430*Validation_Lists!$I$3+$N430,Validation_Lists!$I$2)</f>
        <v>999999</v>
      </c>
    </row>
    <row r="431" spans="1:16" x14ac:dyDescent="0.2">
      <c r="A431" s="44">
        <v>8</v>
      </c>
      <c r="B431" s="44">
        <v>8</v>
      </c>
      <c r="C431" s="44">
        <v>2</v>
      </c>
      <c r="D431" s="44" t="s">
        <v>57</v>
      </c>
      <c r="E431" s="44">
        <v>4</v>
      </c>
      <c r="F431" s="44" t="str">
        <f>IF(Fixtures_Rosters!$C$30="","",Fixtures_Rosters!$C$30)</f>
        <v/>
      </c>
      <c r="G431" s="44" t="b">
        <f>AND(LEN($F431&amp;"")&gt;0,UPPER(INDEX(Fixtures_Rosters!$F$27:$F$40,$E431))="YES")</f>
        <v>0</v>
      </c>
      <c r="H431" s="44" t="b">
        <f>INDEX(Fixtures_Rosters!$L$27:$AA$40,$E431,INDEX($D$2:$D$15,$A431))="Available"</f>
        <v>1</v>
      </c>
      <c r="I431" s="44" t="b">
        <f>UPPER(INDEX(Fixtures_Rosters!$I$27:$I$40,$E431))="YES"</f>
        <v>1</v>
      </c>
      <c r="J431" s="44" t="b">
        <f>TRUE</f>
        <v>1</v>
      </c>
      <c r="K431" s="44" t="b">
        <f t="shared" si="92"/>
        <v>0</v>
      </c>
      <c r="L431" s="44">
        <f t="shared" si="89"/>
        <v>42</v>
      </c>
      <c r="M431" s="44">
        <f t="shared" si="93"/>
        <v>7</v>
      </c>
      <c r="N431" s="44">
        <f>MOD($E431-$A431-$C431+ROWS(Fixtures_Rosters!$C$27:$C$40)*2,ROWS(Fixtures_Rosters!$C$27:$C$40))</f>
        <v>8</v>
      </c>
      <c r="O431" s="44" t="b">
        <f t="shared" si="94"/>
        <v>1</v>
      </c>
      <c r="P431" s="44">
        <f>IF(AND(INDEX($F$2:$F$15,$A431),$G431,$H431,$I431,$J431,$K431,$O431),$M431*Validation_Lists!$I$3*Validation_Lists!$I$3+$L431*Validation_Lists!$I$3+$N431,Validation_Lists!$I$2)</f>
        <v>999999</v>
      </c>
    </row>
    <row r="432" spans="1:16" x14ac:dyDescent="0.2">
      <c r="A432" s="44">
        <v>8</v>
      </c>
      <c r="B432" s="44">
        <v>8</v>
      </c>
      <c r="C432" s="44">
        <v>2</v>
      </c>
      <c r="D432" s="44" t="s">
        <v>57</v>
      </c>
      <c r="E432" s="44">
        <v>5</v>
      </c>
      <c r="F432" s="44" t="str">
        <f>IF(Fixtures_Rosters!$C$31="","",Fixtures_Rosters!$C$31)</f>
        <v/>
      </c>
      <c r="G432" s="44" t="b">
        <f>AND(LEN($F432&amp;"")&gt;0,UPPER(INDEX(Fixtures_Rosters!$F$27:$F$40,$E432))="YES")</f>
        <v>0</v>
      </c>
      <c r="H432" s="44" t="b">
        <f>INDEX(Fixtures_Rosters!$L$27:$AA$40,$E432,INDEX($D$2:$D$15,$A432))="Available"</f>
        <v>1</v>
      </c>
      <c r="I432" s="44" t="b">
        <f>UPPER(INDEX(Fixtures_Rosters!$I$27:$I$40,$E432))="YES"</f>
        <v>1</v>
      </c>
      <c r="J432" s="44" t="b">
        <f>TRUE</f>
        <v>1</v>
      </c>
      <c r="K432" s="44" t="b">
        <f t="shared" si="92"/>
        <v>0</v>
      </c>
      <c r="L432" s="44">
        <f t="shared" si="89"/>
        <v>42</v>
      </c>
      <c r="M432" s="44">
        <f t="shared" si="93"/>
        <v>7</v>
      </c>
      <c r="N432" s="44">
        <f>MOD($E432-$A432-$C432+ROWS(Fixtures_Rosters!$C$27:$C$40)*2,ROWS(Fixtures_Rosters!$C$27:$C$40))</f>
        <v>9</v>
      </c>
      <c r="O432" s="44" t="b">
        <f t="shared" si="94"/>
        <v>1</v>
      </c>
      <c r="P432" s="44">
        <f>IF(AND(INDEX($F$2:$F$15,$A432),$G432,$H432,$I432,$J432,$K432,$O432),$M432*Validation_Lists!$I$3*Validation_Lists!$I$3+$L432*Validation_Lists!$I$3+$N432,Validation_Lists!$I$2)</f>
        <v>999999</v>
      </c>
    </row>
    <row r="433" spans="1:16" x14ac:dyDescent="0.2">
      <c r="A433" s="44">
        <v>8</v>
      </c>
      <c r="B433" s="44">
        <v>8</v>
      </c>
      <c r="C433" s="44">
        <v>2</v>
      </c>
      <c r="D433" s="44" t="s">
        <v>57</v>
      </c>
      <c r="E433" s="44">
        <v>6</v>
      </c>
      <c r="F433" s="44" t="str">
        <f>IF(Fixtures_Rosters!$C$32="","",Fixtures_Rosters!$C$32)</f>
        <v/>
      </c>
      <c r="G433" s="44" t="b">
        <f>AND(LEN($F433&amp;"")&gt;0,UPPER(INDEX(Fixtures_Rosters!$F$27:$F$40,$E433))="YES")</f>
        <v>0</v>
      </c>
      <c r="H433" s="44" t="b">
        <f>INDEX(Fixtures_Rosters!$L$27:$AA$40,$E433,INDEX($D$2:$D$15,$A433))="Available"</f>
        <v>1</v>
      </c>
      <c r="I433" s="44" t="b">
        <f>UPPER(INDEX(Fixtures_Rosters!$I$27:$I$40,$E433))="YES"</f>
        <v>1</v>
      </c>
      <c r="J433" s="44" t="b">
        <f>TRUE</f>
        <v>1</v>
      </c>
      <c r="K433" s="44" t="b">
        <f t="shared" si="92"/>
        <v>0</v>
      </c>
      <c r="L433" s="44">
        <f t="shared" si="89"/>
        <v>42</v>
      </c>
      <c r="M433" s="44">
        <f t="shared" si="93"/>
        <v>7</v>
      </c>
      <c r="N433" s="44">
        <f>MOD($E433-$A433-$C433+ROWS(Fixtures_Rosters!$C$27:$C$40)*2,ROWS(Fixtures_Rosters!$C$27:$C$40))</f>
        <v>10</v>
      </c>
      <c r="O433" s="44" t="b">
        <f t="shared" si="94"/>
        <v>1</v>
      </c>
      <c r="P433" s="44">
        <f>IF(AND(INDEX($F$2:$F$15,$A433),$G433,$H433,$I433,$J433,$K433,$O433),$M433*Validation_Lists!$I$3*Validation_Lists!$I$3+$L433*Validation_Lists!$I$3+$N433,Validation_Lists!$I$2)</f>
        <v>999999</v>
      </c>
    </row>
    <row r="434" spans="1:16" x14ac:dyDescent="0.2">
      <c r="A434" s="44">
        <v>8</v>
      </c>
      <c r="B434" s="44">
        <v>8</v>
      </c>
      <c r="C434" s="44">
        <v>2</v>
      </c>
      <c r="D434" s="44" t="s">
        <v>57</v>
      </c>
      <c r="E434" s="44">
        <v>7</v>
      </c>
      <c r="F434" s="44" t="str">
        <f>IF(Fixtures_Rosters!$C$33="","",Fixtures_Rosters!$C$33)</f>
        <v/>
      </c>
      <c r="G434" s="44" t="b">
        <f>AND(LEN($F434&amp;"")&gt;0,UPPER(INDEX(Fixtures_Rosters!$F$27:$F$40,$E434))="YES")</f>
        <v>0</v>
      </c>
      <c r="H434" s="44" t="b">
        <f>INDEX(Fixtures_Rosters!$L$27:$AA$40,$E434,INDEX($D$2:$D$15,$A434))="Available"</f>
        <v>1</v>
      </c>
      <c r="I434" s="44" t="b">
        <f>UPPER(INDEX(Fixtures_Rosters!$I$27:$I$40,$E434))="YES"</f>
        <v>1</v>
      </c>
      <c r="J434" s="44" t="b">
        <f>TRUE</f>
        <v>1</v>
      </c>
      <c r="K434" s="44" t="b">
        <f t="shared" si="92"/>
        <v>0</v>
      </c>
      <c r="L434" s="44">
        <f t="shared" si="89"/>
        <v>42</v>
      </c>
      <c r="M434" s="44">
        <f t="shared" si="93"/>
        <v>7</v>
      </c>
      <c r="N434" s="44">
        <f>MOD($E434-$A434-$C434+ROWS(Fixtures_Rosters!$C$27:$C$40)*2,ROWS(Fixtures_Rosters!$C$27:$C$40))</f>
        <v>11</v>
      </c>
      <c r="O434" s="44" t="b">
        <f t="shared" si="94"/>
        <v>1</v>
      </c>
      <c r="P434" s="44">
        <f>IF(AND(INDEX($F$2:$F$15,$A434),$G434,$H434,$I434,$J434,$K434,$O434),$M434*Validation_Lists!$I$3*Validation_Lists!$I$3+$L434*Validation_Lists!$I$3+$N434,Validation_Lists!$I$2)</f>
        <v>999999</v>
      </c>
    </row>
    <row r="435" spans="1:16" x14ac:dyDescent="0.2">
      <c r="A435" s="44">
        <v>8</v>
      </c>
      <c r="B435" s="44">
        <v>8</v>
      </c>
      <c r="C435" s="44">
        <v>2</v>
      </c>
      <c r="D435" s="44" t="s">
        <v>57</v>
      </c>
      <c r="E435" s="44">
        <v>8</v>
      </c>
      <c r="F435" s="44" t="str">
        <f>IF(Fixtures_Rosters!$C$34="","",Fixtures_Rosters!$C$34)</f>
        <v/>
      </c>
      <c r="G435" s="44" t="b">
        <f>AND(LEN($F435&amp;"")&gt;0,UPPER(INDEX(Fixtures_Rosters!$F$27:$F$40,$E435))="YES")</f>
        <v>0</v>
      </c>
      <c r="H435" s="44" t="b">
        <f>INDEX(Fixtures_Rosters!$L$27:$AA$40,$E435,INDEX($D$2:$D$15,$A435))="Available"</f>
        <v>1</v>
      </c>
      <c r="I435" s="44" t="b">
        <f>UPPER(INDEX(Fixtures_Rosters!$I$27:$I$40,$E435))="YES"</f>
        <v>1</v>
      </c>
      <c r="J435" s="44" t="b">
        <f>TRUE</f>
        <v>1</v>
      </c>
      <c r="K435" s="44" t="b">
        <f t="shared" si="92"/>
        <v>0</v>
      </c>
      <c r="L435" s="44">
        <f t="shared" si="89"/>
        <v>42</v>
      </c>
      <c r="M435" s="44">
        <f t="shared" si="93"/>
        <v>7</v>
      </c>
      <c r="N435" s="44">
        <f>MOD($E435-$A435-$C435+ROWS(Fixtures_Rosters!$C$27:$C$40)*2,ROWS(Fixtures_Rosters!$C$27:$C$40))</f>
        <v>12</v>
      </c>
      <c r="O435" s="44" t="b">
        <f t="shared" si="94"/>
        <v>1</v>
      </c>
      <c r="P435" s="44">
        <f>IF(AND(INDEX($F$2:$F$15,$A435),$G435,$H435,$I435,$J435,$K435,$O435),$M435*Validation_Lists!$I$3*Validation_Lists!$I$3+$L435*Validation_Lists!$I$3+$N435,Validation_Lists!$I$2)</f>
        <v>999999</v>
      </c>
    </row>
    <row r="436" spans="1:16" x14ac:dyDescent="0.2">
      <c r="A436" s="44">
        <v>8</v>
      </c>
      <c r="B436" s="44">
        <v>8</v>
      </c>
      <c r="C436" s="44">
        <v>2</v>
      </c>
      <c r="D436" s="44" t="s">
        <v>57</v>
      </c>
      <c r="E436" s="44">
        <v>9</v>
      </c>
      <c r="F436" s="44" t="str">
        <f>IF(Fixtures_Rosters!$C$35="","",Fixtures_Rosters!$C$35)</f>
        <v/>
      </c>
      <c r="G436" s="44" t="b">
        <f>AND(LEN($F436&amp;"")&gt;0,UPPER(INDEX(Fixtures_Rosters!$F$27:$F$40,$E436))="YES")</f>
        <v>0</v>
      </c>
      <c r="H436" s="44" t="b">
        <f>INDEX(Fixtures_Rosters!$L$27:$AA$40,$E436,INDEX($D$2:$D$15,$A436))="Available"</f>
        <v>1</v>
      </c>
      <c r="I436" s="44" t="b">
        <f>UPPER(INDEX(Fixtures_Rosters!$I$27:$I$40,$E436))="YES"</f>
        <v>1</v>
      </c>
      <c r="J436" s="44" t="b">
        <f>TRUE</f>
        <v>1</v>
      </c>
      <c r="K436" s="44" t="b">
        <f t="shared" si="92"/>
        <v>0</v>
      </c>
      <c r="L436" s="44">
        <f t="shared" si="89"/>
        <v>42</v>
      </c>
      <c r="M436" s="44">
        <f t="shared" si="93"/>
        <v>7</v>
      </c>
      <c r="N436" s="44">
        <f>MOD($E436-$A436-$C436+ROWS(Fixtures_Rosters!$C$27:$C$40)*2,ROWS(Fixtures_Rosters!$C$27:$C$40))</f>
        <v>13</v>
      </c>
      <c r="O436" s="44" t="b">
        <f t="shared" si="94"/>
        <v>1</v>
      </c>
      <c r="P436" s="44">
        <f>IF(AND(INDEX($F$2:$F$15,$A436),$G436,$H436,$I436,$J436,$K436,$O436),$M436*Validation_Lists!$I$3*Validation_Lists!$I$3+$L436*Validation_Lists!$I$3+$N436,Validation_Lists!$I$2)</f>
        <v>999999</v>
      </c>
    </row>
    <row r="437" spans="1:16" x14ac:dyDescent="0.2">
      <c r="A437" s="44">
        <v>8</v>
      </c>
      <c r="B437" s="44">
        <v>8</v>
      </c>
      <c r="C437" s="44">
        <v>2</v>
      </c>
      <c r="D437" s="44" t="s">
        <v>57</v>
      </c>
      <c r="E437" s="44">
        <v>10</v>
      </c>
      <c r="F437" s="44" t="str">
        <f>IF(Fixtures_Rosters!$C$36="","",Fixtures_Rosters!$C$36)</f>
        <v/>
      </c>
      <c r="G437" s="44" t="b">
        <f>AND(LEN($F437&amp;"")&gt;0,UPPER(INDEX(Fixtures_Rosters!$F$27:$F$40,$E437))="YES")</f>
        <v>0</v>
      </c>
      <c r="H437" s="44" t="b">
        <f>INDEX(Fixtures_Rosters!$L$27:$AA$40,$E437,INDEX($D$2:$D$15,$A437))="Available"</f>
        <v>1</v>
      </c>
      <c r="I437" s="44" t="b">
        <f>UPPER(INDEX(Fixtures_Rosters!$I$27:$I$40,$E437))="YES"</f>
        <v>1</v>
      </c>
      <c r="J437" s="44" t="b">
        <f>TRUE</f>
        <v>1</v>
      </c>
      <c r="K437" s="44" t="b">
        <f t="shared" si="92"/>
        <v>0</v>
      </c>
      <c r="L437" s="44">
        <f t="shared" si="89"/>
        <v>42</v>
      </c>
      <c r="M437" s="44">
        <f t="shared" si="93"/>
        <v>7</v>
      </c>
      <c r="N437" s="44">
        <f>MOD($E437-$A437-$C437+ROWS(Fixtures_Rosters!$C$27:$C$40)*2,ROWS(Fixtures_Rosters!$C$27:$C$40))</f>
        <v>0</v>
      </c>
      <c r="O437" s="44" t="b">
        <f t="shared" si="94"/>
        <v>1</v>
      </c>
      <c r="P437" s="44">
        <f>IF(AND(INDEX($F$2:$F$15,$A437),$G437,$H437,$I437,$J437,$K437,$O437),$M437*Validation_Lists!$I$3*Validation_Lists!$I$3+$L437*Validation_Lists!$I$3+$N437,Validation_Lists!$I$2)</f>
        <v>999999</v>
      </c>
    </row>
    <row r="438" spans="1:16" x14ac:dyDescent="0.2">
      <c r="A438" s="44">
        <v>8</v>
      </c>
      <c r="B438" s="44">
        <v>8</v>
      </c>
      <c r="C438" s="44">
        <v>2</v>
      </c>
      <c r="D438" s="44" t="s">
        <v>57</v>
      </c>
      <c r="E438" s="44">
        <v>11</v>
      </c>
      <c r="F438" s="44" t="str">
        <f>IF(Fixtures_Rosters!$C$37="","",Fixtures_Rosters!$C$37)</f>
        <v/>
      </c>
      <c r="G438" s="44" t="b">
        <f>AND(LEN($F438&amp;"")&gt;0,UPPER(INDEX(Fixtures_Rosters!$F$27:$F$40,$E438))="YES")</f>
        <v>0</v>
      </c>
      <c r="H438" s="44" t="b">
        <f>INDEX(Fixtures_Rosters!$L$27:$AA$40,$E438,INDEX($D$2:$D$15,$A438))="Available"</f>
        <v>1</v>
      </c>
      <c r="I438" s="44" t="b">
        <f>UPPER(INDEX(Fixtures_Rosters!$I$27:$I$40,$E438))="YES"</f>
        <v>1</v>
      </c>
      <c r="J438" s="44" t="b">
        <f>TRUE</f>
        <v>1</v>
      </c>
      <c r="K438" s="44" t="b">
        <f t="shared" si="92"/>
        <v>0</v>
      </c>
      <c r="L438" s="44">
        <f t="shared" si="89"/>
        <v>42</v>
      </c>
      <c r="M438" s="44">
        <f t="shared" si="93"/>
        <v>7</v>
      </c>
      <c r="N438" s="44">
        <f>MOD($E438-$A438-$C438+ROWS(Fixtures_Rosters!$C$27:$C$40)*2,ROWS(Fixtures_Rosters!$C$27:$C$40))</f>
        <v>1</v>
      </c>
      <c r="O438" s="44" t="b">
        <f t="shared" si="94"/>
        <v>1</v>
      </c>
      <c r="P438" s="44">
        <f>IF(AND(INDEX($F$2:$F$15,$A438),$G438,$H438,$I438,$J438,$K438,$O438),$M438*Validation_Lists!$I$3*Validation_Lists!$I$3+$L438*Validation_Lists!$I$3+$N438,Validation_Lists!$I$2)</f>
        <v>999999</v>
      </c>
    </row>
    <row r="439" spans="1:16" x14ac:dyDescent="0.2">
      <c r="A439" s="44">
        <v>8</v>
      </c>
      <c r="B439" s="44">
        <v>8</v>
      </c>
      <c r="C439" s="44">
        <v>2</v>
      </c>
      <c r="D439" s="44" t="s">
        <v>57</v>
      </c>
      <c r="E439" s="44">
        <v>12</v>
      </c>
      <c r="F439" s="44" t="str">
        <f>IF(Fixtures_Rosters!$C$38="","",Fixtures_Rosters!$C$38)</f>
        <v/>
      </c>
      <c r="G439" s="44" t="b">
        <f>AND(LEN($F439&amp;"")&gt;0,UPPER(INDEX(Fixtures_Rosters!$F$27:$F$40,$E439))="YES")</f>
        <v>0</v>
      </c>
      <c r="H439" s="44" t="b">
        <f>INDEX(Fixtures_Rosters!$L$27:$AA$40,$E439,INDEX($D$2:$D$15,$A439))="Available"</f>
        <v>1</v>
      </c>
      <c r="I439" s="44" t="b">
        <f>UPPER(INDEX(Fixtures_Rosters!$I$27:$I$40,$E439))="YES"</f>
        <v>1</v>
      </c>
      <c r="J439" s="44" t="b">
        <f>TRUE</f>
        <v>1</v>
      </c>
      <c r="K439" s="44" t="b">
        <f t="shared" si="92"/>
        <v>0</v>
      </c>
      <c r="L439" s="44">
        <f t="shared" si="89"/>
        <v>42</v>
      </c>
      <c r="M439" s="44">
        <f t="shared" si="93"/>
        <v>7</v>
      </c>
      <c r="N439" s="44">
        <f>MOD($E439-$A439-$C439+ROWS(Fixtures_Rosters!$C$27:$C$40)*2,ROWS(Fixtures_Rosters!$C$27:$C$40))</f>
        <v>2</v>
      </c>
      <c r="O439" s="44" t="b">
        <f t="shared" si="94"/>
        <v>1</v>
      </c>
      <c r="P439" s="44">
        <f>IF(AND(INDEX($F$2:$F$15,$A439),$G439,$H439,$I439,$J439,$K439,$O439),$M439*Validation_Lists!$I$3*Validation_Lists!$I$3+$L439*Validation_Lists!$I$3+$N439,Validation_Lists!$I$2)</f>
        <v>999999</v>
      </c>
    </row>
    <row r="440" spans="1:16" x14ac:dyDescent="0.2">
      <c r="A440" s="44">
        <v>8</v>
      </c>
      <c r="B440" s="44">
        <v>8</v>
      </c>
      <c r="C440" s="44">
        <v>2</v>
      </c>
      <c r="D440" s="44" t="s">
        <v>57</v>
      </c>
      <c r="E440" s="44">
        <v>13</v>
      </c>
      <c r="F440" s="44" t="str">
        <f>IF(Fixtures_Rosters!$C$39="","",Fixtures_Rosters!$C$39)</f>
        <v/>
      </c>
      <c r="G440" s="44" t="b">
        <f>AND(LEN($F440&amp;"")&gt;0,UPPER(INDEX(Fixtures_Rosters!$F$27:$F$40,$E440))="YES")</f>
        <v>0</v>
      </c>
      <c r="H440" s="44" t="b">
        <f>INDEX(Fixtures_Rosters!$L$27:$AA$40,$E440,INDEX($D$2:$D$15,$A440))="Available"</f>
        <v>1</v>
      </c>
      <c r="I440" s="44" t="b">
        <f>UPPER(INDEX(Fixtures_Rosters!$I$27:$I$40,$E440))="YES"</f>
        <v>1</v>
      </c>
      <c r="J440" s="44" t="b">
        <f>TRUE</f>
        <v>1</v>
      </c>
      <c r="K440" s="44" t="b">
        <f t="shared" si="92"/>
        <v>0</v>
      </c>
      <c r="L440" s="44">
        <f t="shared" si="89"/>
        <v>42</v>
      </c>
      <c r="M440" s="44">
        <f t="shared" si="93"/>
        <v>7</v>
      </c>
      <c r="N440" s="44">
        <f>MOD($E440-$A440-$C440+ROWS(Fixtures_Rosters!$C$27:$C$40)*2,ROWS(Fixtures_Rosters!$C$27:$C$40))</f>
        <v>3</v>
      </c>
      <c r="O440" s="44" t="b">
        <f t="shared" si="94"/>
        <v>1</v>
      </c>
      <c r="P440" s="44">
        <f>IF(AND(INDEX($F$2:$F$15,$A440),$G440,$H440,$I440,$J440,$K440,$O440),$M440*Validation_Lists!$I$3*Validation_Lists!$I$3+$L440*Validation_Lists!$I$3+$N440,Validation_Lists!$I$2)</f>
        <v>999999</v>
      </c>
    </row>
    <row r="441" spans="1:16" x14ac:dyDescent="0.2">
      <c r="A441" s="44">
        <v>8</v>
      </c>
      <c r="B441" s="44">
        <v>8</v>
      </c>
      <c r="C441" s="44">
        <v>2</v>
      </c>
      <c r="D441" s="44" t="s">
        <v>57</v>
      </c>
      <c r="E441" s="44">
        <v>14</v>
      </c>
      <c r="F441" s="44" t="str">
        <f>IF(Fixtures_Rosters!$C$40="","",Fixtures_Rosters!$C$40)</f>
        <v/>
      </c>
      <c r="G441" s="44" t="b">
        <f>AND(LEN($F441&amp;"")&gt;0,UPPER(INDEX(Fixtures_Rosters!$F$27:$F$40,$E441))="YES")</f>
        <v>0</v>
      </c>
      <c r="H441" s="44" t="b">
        <f>INDEX(Fixtures_Rosters!$L$27:$AA$40,$E441,INDEX($D$2:$D$15,$A441))="Available"</f>
        <v>1</v>
      </c>
      <c r="I441" s="44" t="b">
        <f>UPPER(INDEX(Fixtures_Rosters!$I$27:$I$40,$E441))="YES"</f>
        <v>1</v>
      </c>
      <c r="J441" s="44" t="b">
        <f>TRUE</f>
        <v>1</v>
      </c>
      <c r="K441" s="44" t="b">
        <f t="shared" si="92"/>
        <v>0</v>
      </c>
      <c r="L441" s="44">
        <f t="shared" si="89"/>
        <v>42</v>
      </c>
      <c r="M441" s="44">
        <f t="shared" si="93"/>
        <v>7</v>
      </c>
      <c r="N441" s="44">
        <f>MOD($E441-$A441-$C441+ROWS(Fixtures_Rosters!$C$27:$C$40)*2,ROWS(Fixtures_Rosters!$C$27:$C$40))</f>
        <v>4</v>
      </c>
      <c r="O441" s="44" t="b">
        <f t="shared" si="94"/>
        <v>1</v>
      </c>
      <c r="P441" s="44">
        <f>IF(AND(INDEX($F$2:$F$15,$A441),$G441,$H441,$I441,$J441,$K441,$O441),$M441*Validation_Lists!$I$3*Validation_Lists!$I$3+$L441*Validation_Lists!$I$3+$N441,Validation_Lists!$I$2)</f>
        <v>999999</v>
      </c>
    </row>
    <row r="442" spans="1:16" x14ac:dyDescent="0.2">
      <c r="A442" s="44">
        <v>8</v>
      </c>
      <c r="B442" s="44">
        <v>8</v>
      </c>
      <c r="C442" s="44">
        <v>3</v>
      </c>
      <c r="D442" s="44" t="s">
        <v>58</v>
      </c>
      <c r="E442" s="44">
        <v>1</v>
      </c>
      <c r="F442" s="44" t="str">
        <f>IF(Fixtures_Rosters!$C$27="","",Fixtures_Rosters!$C$27)</f>
        <v/>
      </c>
      <c r="G442" s="44" t="b">
        <f>AND(LEN($F442&amp;"")&gt;0,UPPER(INDEX(Fixtures_Rosters!$F$27:$F$40,$E442))="YES")</f>
        <v>0</v>
      </c>
      <c r="H442" s="44" t="b">
        <f>INDEX(Fixtures_Rosters!$L$27:$AA$40,$E442,INDEX($D$2:$D$15,$A442))="Available"</f>
        <v>1</v>
      </c>
      <c r="I442" s="44" t="b">
        <f>UPPER(INDEX(Fixtures_Rosters!$J$27:$J$40,$E442))="YES"</f>
        <v>1</v>
      </c>
      <c r="J442" s="44" t="b">
        <f>TRUE</f>
        <v>1</v>
      </c>
      <c r="K442" s="44" t="b">
        <f t="shared" ref="K442:K455" si="95">COUNTIF($J$9:$K$9,$F442)=0</f>
        <v>0</v>
      </c>
      <c r="L442" s="44">
        <f t="shared" si="89"/>
        <v>42</v>
      </c>
      <c r="M442" s="44">
        <f t="shared" ref="M442:M455" si="96">COUNTIF($L$2:$L$8,$F442)</f>
        <v>7</v>
      </c>
      <c r="N442" s="44">
        <f>MOD($E442-$A442-$C442+ROWS(Fixtures_Rosters!$C$27:$C$40)*2,ROWS(Fixtures_Rosters!$C$27:$C$40))</f>
        <v>4</v>
      </c>
      <c r="O442" s="44" t="b">
        <f t="shared" ref="O442:O455" si="97">OR($C$9&lt;&gt;$C$8+1,$F$8=FALSE,$F442&lt;&gt;$L$8)</f>
        <v>1</v>
      </c>
      <c r="P442" s="44">
        <f>IF(AND(INDEX($F$2:$F$15,$A442),$G442,$H442,$I442,$J442,$K442,$O442),$M442*Validation_Lists!$I$3*Validation_Lists!$I$3+$L442*Validation_Lists!$I$3+$N442,Validation_Lists!$I$2)</f>
        <v>999999</v>
      </c>
    </row>
    <row r="443" spans="1:16" x14ac:dyDescent="0.2">
      <c r="A443" s="44">
        <v>8</v>
      </c>
      <c r="B443" s="44">
        <v>8</v>
      </c>
      <c r="C443" s="44">
        <v>3</v>
      </c>
      <c r="D443" s="44" t="s">
        <v>58</v>
      </c>
      <c r="E443" s="44">
        <v>2</v>
      </c>
      <c r="F443" s="44" t="str">
        <f>IF(Fixtures_Rosters!$C$28="","",Fixtures_Rosters!$C$28)</f>
        <v/>
      </c>
      <c r="G443" s="44" t="b">
        <f>AND(LEN($F443&amp;"")&gt;0,UPPER(INDEX(Fixtures_Rosters!$F$27:$F$40,$E443))="YES")</f>
        <v>0</v>
      </c>
      <c r="H443" s="44" t="b">
        <f>INDEX(Fixtures_Rosters!$L$27:$AA$40,$E443,INDEX($D$2:$D$15,$A443))="Available"</f>
        <v>1</v>
      </c>
      <c r="I443" s="44" t="b">
        <f>UPPER(INDEX(Fixtures_Rosters!$J$27:$J$40,$E443))="YES"</f>
        <v>1</v>
      </c>
      <c r="J443" s="44" t="b">
        <f>TRUE</f>
        <v>1</v>
      </c>
      <c r="K443" s="44" t="b">
        <f t="shared" si="95"/>
        <v>0</v>
      </c>
      <c r="L443" s="44">
        <f t="shared" si="89"/>
        <v>42</v>
      </c>
      <c r="M443" s="44">
        <f t="shared" si="96"/>
        <v>7</v>
      </c>
      <c r="N443" s="44">
        <f>MOD($E443-$A443-$C443+ROWS(Fixtures_Rosters!$C$27:$C$40)*2,ROWS(Fixtures_Rosters!$C$27:$C$40))</f>
        <v>5</v>
      </c>
      <c r="O443" s="44" t="b">
        <f t="shared" si="97"/>
        <v>1</v>
      </c>
      <c r="P443" s="44">
        <f>IF(AND(INDEX($F$2:$F$15,$A443),$G443,$H443,$I443,$J443,$K443,$O443),$M443*Validation_Lists!$I$3*Validation_Lists!$I$3+$L443*Validation_Lists!$I$3+$N443,Validation_Lists!$I$2)</f>
        <v>999999</v>
      </c>
    </row>
    <row r="444" spans="1:16" x14ac:dyDescent="0.2">
      <c r="A444" s="44">
        <v>8</v>
      </c>
      <c r="B444" s="44">
        <v>8</v>
      </c>
      <c r="C444" s="44">
        <v>3</v>
      </c>
      <c r="D444" s="44" t="s">
        <v>58</v>
      </c>
      <c r="E444" s="44">
        <v>3</v>
      </c>
      <c r="F444" s="44" t="str">
        <f>IF(Fixtures_Rosters!$C$29="","",Fixtures_Rosters!$C$29)</f>
        <v/>
      </c>
      <c r="G444" s="44" t="b">
        <f>AND(LEN($F444&amp;"")&gt;0,UPPER(INDEX(Fixtures_Rosters!$F$27:$F$40,$E444))="YES")</f>
        <v>0</v>
      </c>
      <c r="H444" s="44" t="b">
        <f>INDEX(Fixtures_Rosters!$L$27:$AA$40,$E444,INDEX($D$2:$D$15,$A444))="Available"</f>
        <v>1</v>
      </c>
      <c r="I444" s="44" t="b">
        <f>UPPER(INDEX(Fixtures_Rosters!$J$27:$J$40,$E444))="YES"</f>
        <v>1</v>
      </c>
      <c r="J444" s="44" t="b">
        <f>TRUE</f>
        <v>1</v>
      </c>
      <c r="K444" s="44" t="b">
        <f t="shared" si="95"/>
        <v>0</v>
      </c>
      <c r="L444" s="44">
        <f t="shared" si="89"/>
        <v>42</v>
      </c>
      <c r="M444" s="44">
        <f t="shared" si="96"/>
        <v>7</v>
      </c>
      <c r="N444" s="44">
        <f>MOD($E444-$A444-$C444+ROWS(Fixtures_Rosters!$C$27:$C$40)*2,ROWS(Fixtures_Rosters!$C$27:$C$40))</f>
        <v>6</v>
      </c>
      <c r="O444" s="44" t="b">
        <f t="shared" si="97"/>
        <v>1</v>
      </c>
      <c r="P444" s="44">
        <f>IF(AND(INDEX($F$2:$F$15,$A444),$G444,$H444,$I444,$J444,$K444,$O444),$M444*Validation_Lists!$I$3*Validation_Lists!$I$3+$L444*Validation_Lists!$I$3+$N444,Validation_Lists!$I$2)</f>
        <v>999999</v>
      </c>
    </row>
    <row r="445" spans="1:16" x14ac:dyDescent="0.2">
      <c r="A445" s="44">
        <v>8</v>
      </c>
      <c r="B445" s="44">
        <v>8</v>
      </c>
      <c r="C445" s="44">
        <v>3</v>
      </c>
      <c r="D445" s="44" t="s">
        <v>58</v>
      </c>
      <c r="E445" s="44">
        <v>4</v>
      </c>
      <c r="F445" s="44" t="str">
        <f>IF(Fixtures_Rosters!$C$30="","",Fixtures_Rosters!$C$30)</f>
        <v/>
      </c>
      <c r="G445" s="44" t="b">
        <f>AND(LEN($F445&amp;"")&gt;0,UPPER(INDEX(Fixtures_Rosters!$F$27:$F$40,$E445))="YES")</f>
        <v>0</v>
      </c>
      <c r="H445" s="44" t="b">
        <f>INDEX(Fixtures_Rosters!$L$27:$AA$40,$E445,INDEX($D$2:$D$15,$A445))="Available"</f>
        <v>1</v>
      </c>
      <c r="I445" s="44" t="b">
        <f>UPPER(INDEX(Fixtures_Rosters!$J$27:$J$40,$E445))="YES"</f>
        <v>1</v>
      </c>
      <c r="J445" s="44" t="b">
        <f>TRUE</f>
        <v>1</v>
      </c>
      <c r="K445" s="44" t="b">
        <f t="shared" si="95"/>
        <v>0</v>
      </c>
      <c r="L445" s="44">
        <f t="shared" si="89"/>
        <v>42</v>
      </c>
      <c r="M445" s="44">
        <f t="shared" si="96"/>
        <v>7</v>
      </c>
      <c r="N445" s="44">
        <f>MOD($E445-$A445-$C445+ROWS(Fixtures_Rosters!$C$27:$C$40)*2,ROWS(Fixtures_Rosters!$C$27:$C$40))</f>
        <v>7</v>
      </c>
      <c r="O445" s="44" t="b">
        <f t="shared" si="97"/>
        <v>1</v>
      </c>
      <c r="P445" s="44">
        <f>IF(AND(INDEX($F$2:$F$15,$A445),$G445,$H445,$I445,$J445,$K445,$O445),$M445*Validation_Lists!$I$3*Validation_Lists!$I$3+$L445*Validation_Lists!$I$3+$N445,Validation_Lists!$I$2)</f>
        <v>999999</v>
      </c>
    </row>
    <row r="446" spans="1:16" x14ac:dyDescent="0.2">
      <c r="A446" s="44">
        <v>8</v>
      </c>
      <c r="B446" s="44">
        <v>8</v>
      </c>
      <c r="C446" s="44">
        <v>3</v>
      </c>
      <c r="D446" s="44" t="s">
        <v>58</v>
      </c>
      <c r="E446" s="44">
        <v>5</v>
      </c>
      <c r="F446" s="44" t="str">
        <f>IF(Fixtures_Rosters!$C$31="","",Fixtures_Rosters!$C$31)</f>
        <v/>
      </c>
      <c r="G446" s="44" t="b">
        <f>AND(LEN($F446&amp;"")&gt;0,UPPER(INDEX(Fixtures_Rosters!$F$27:$F$40,$E446))="YES")</f>
        <v>0</v>
      </c>
      <c r="H446" s="44" t="b">
        <f>INDEX(Fixtures_Rosters!$L$27:$AA$40,$E446,INDEX($D$2:$D$15,$A446))="Available"</f>
        <v>1</v>
      </c>
      <c r="I446" s="44" t="b">
        <f>UPPER(INDEX(Fixtures_Rosters!$J$27:$J$40,$E446))="YES"</f>
        <v>1</v>
      </c>
      <c r="J446" s="44" t="b">
        <f>TRUE</f>
        <v>1</v>
      </c>
      <c r="K446" s="44" t="b">
        <f t="shared" si="95"/>
        <v>0</v>
      </c>
      <c r="L446" s="44">
        <f t="shared" ref="L446:L469" si="98">COUNTIF($H$2:$M$8,$F446)</f>
        <v>42</v>
      </c>
      <c r="M446" s="44">
        <f t="shared" si="96"/>
        <v>7</v>
      </c>
      <c r="N446" s="44">
        <f>MOD($E446-$A446-$C446+ROWS(Fixtures_Rosters!$C$27:$C$40)*2,ROWS(Fixtures_Rosters!$C$27:$C$40))</f>
        <v>8</v>
      </c>
      <c r="O446" s="44" t="b">
        <f t="shared" si="97"/>
        <v>1</v>
      </c>
      <c r="P446" s="44">
        <f>IF(AND(INDEX($F$2:$F$15,$A446),$G446,$H446,$I446,$J446,$K446,$O446),$M446*Validation_Lists!$I$3*Validation_Lists!$I$3+$L446*Validation_Lists!$I$3+$N446,Validation_Lists!$I$2)</f>
        <v>999999</v>
      </c>
    </row>
    <row r="447" spans="1:16" x14ac:dyDescent="0.2">
      <c r="A447" s="44">
        <v>8</v>
      </c>
      <c r="B447" s="44">
        <v>8</v>
      </c>
      <c r="C447" s="44">
        <v>3</v>
      </c>
      <c r="D447" s="44" t="s">
        <v>58</v>
      </c>
      <c r="E447" s="44">
        <v>6</v>
      </c>
      <c r="F447" s="44" t="str">
        <f>IF(Fixtures_Rosters!$C$32="","",Fixtures_Rosters!$C$32)</f>
        <v/>
      </c>
      <c r="G447" s="44" t="b">
        <f>AND(LEN($F447&amp;"")&gt;0,UPPER(INDEX(Fixtures_Rosters!$F$27:$F$40,$E447))="YES")</f>
        <v>0</v>
      </c>
      <c r="H447" s="44" t="b">
        <f>INDEX(Fixtures_Rosters!$L$27:$AA$40,$E447,INDEX($D$2:$D$15,$A447))="Available"</f>
        <v>1</v>
      </c>
      <c r="I447" s="44" t="b">
        <f>UPPER(INDEX(Fixtures_Rosters!$J$27:$J$40,$E447))="YES"</f>
        <v>1</v>
      </c>
      <c r="J447" s="44" t="b">
        <f>TRUE</f>
        <v>1</v>
      </c>
      <c r="K447" s="44" t="b">
        <f t="shared" si="95"/>
        <v>0</v>
      </c>
      <c r="L447" s="44">
        <f t="shared" si="98"/>
        <v>42</v>
      </c>
      <c r="M447" s="44">
        <f t="shared" si="96"/>
        <v>7</v>
      </c>
      <c r="N447" s="44">
        <f>MOD($E447-$A447-$C447+ROWS(Fixtures_Rosters!$C$27:$C$40)*2,ROWS(Fixtures_Rosters!$C$27:$C$40))</f>
        <v>9</v>
      </c>
      <c r="O447" s="44" t="b">
        <f t="shared" si="97"/>
        <v>1</v>
      </c>
      <c r="P447" s="44">
        <f>IF(AND(INDEX($F$2:$F$15,$A447),$G447,$H447,$I447,$J447,$K447,$O447),$M447*Validation_Lists!$I$3*Validation_Lists!$I$3+$L447*Validation_Lists!$I$3+$N447,Validation_Lists!$I$2)</f>
        <v>999999</v>
      </c>
    </row>
    <row r="448" spans="1:16" x14ac:dyDescent="0.2">
      <c r="A448" s="44">
        <v>8</v>
      </c>
      <c r="B448" s="44">
        <v>8</v>
      </c>
      <c r="C448" s="44">
        <v>3</v>
      </c>
      <c r="D448" s="44" t="s">
        <v>58</v>
      </c>
      <c r="E448" s="44">
        <v>7</v>
      </c>
      <c r="F448" s="44" t="str">
        <f>IF(Fixtures_Rosters!$C$33="","",Fixtures_Rosters!$C$33)</f>
        <v/>
      </c>
      <c r="G448" s="44" t="b">
        <f>AND(LEN($F448&amp;"")&gt;0,UPPER(INDEX(Fixtures_Rosters!$F$27:$F$40,$E448))="YES")</f>
        <v>0</v>
      </c>
      <c r="H448" s="44" t="b">
        <f>INDEX(Fixtures_Rosters!$L$27:$AA$40,$E448,INDEX($D$2:$D$15,$A448))="Available"</f>
        <v>1</v>
      </c>
      <c r="I448" s="44" t="b">
        <f>UPPER(INDEX(Fixtures_Rosters!$J$27:$J$40,$E448))="YES"</f>
        <v>1</v>
      </c>
      <c r="J448" s="44" t="b">
        <f>TRUE</f>
        <v>1</v>
      </c>
      <c r="K448" s="44" t="b">
        <f t="shared" si="95"/>
        <v>0</v>
      </c>
      <c r="L448" s="44">
        <f t="shared" si="98"/>
        <v>42</v>
      </c>
      <c r="M448" s="44">
        <f t="shared" si="96"/>
        <v>7</v>
      </c>
      <c r="N448" s="44">
        <f>MOD($E448-$A448-$C448+ROWS(Fixtures_Rosters!$C$27:$C$40)*2,ROWS(Fixtures_Rosters!$C$27:$C$40))</f>
        <v>10</v>
      </c>
      <c r="O448" s="44" t="b">
        <f t="shared" si="97"/>
        <v>1</v>
      </c>
      <c r="P448" s="44">
        <f>IF(AND(INDEX($F$2:$F$15,$A448),$G448,$H448,$I448,$J448,$K448,$O448),$M448*Validation_Lists!$I$3*Validation_Lists!$I$3+$L448*Validation_Lists!$I$3+$N448,Validation_Lists!$I$2)</f>
        <v>999999</v>
      </c>
    </row>
    <row r="449" spans="1:16" x14ac:dyDescent="0.2">
      <c r="A449" s="44">
        <v>8</v>
      </c>
      <c r="B449" s="44">
        <v>8</v>
      </c>
      <c r="C449" s="44">
        <v>3</v>
      </c>
      <c r="D449" s="44" t="s">
        <v>58</v>
      </c>
      <c r="E449" s="44">
        <v>8</v>
      </c>
      <c r="F449" s="44" t="str">
        <f>IF(Fixtures_Rosters!$C$34="","",Fixtures_Rosters!$C$34)</f>
        <v/>
      </c>
      <c r="G449" s="44" t="b">
        <f>AND(LEN($F449&amp;"")&gt;0,UPPER(INDEX(Fixtures_Rosters!$F$27:$F$40,$E449))="YES")</f>
        <v>0</v>
      </c>
      <c r="H449" s="44" t="b">
        <f>INDEX(Fixtures_Rosters!$L$27:$AA$40,$E449,INDEX($D$2:$D$15,$A449))="Available"</f>
        <v>1</v>
      </c>
      <c r="I449" s="44" t="b">
        <f>UPPER(INDEX(Fixtures_Rosters!$J$27:$J$40,$E449))="YES"</f>
        <v>1</v>
      </c>
      <c r="J449" s="44" t="b">
        <f>TRUE</f>
        <v>1</v>
      </c>
      <c r="K449" s="44" t="b">
        <f t="shared" si="95"/>
        <v>0</v>
      </c>
      <c r="L449" s="44">
        <f t="shared" si="98"/>
        <v>42</v>
      </c>
      <c r="M449" s="44">
        <f t="shared" si="96"/>
        <v>7</v>
      </c>
      <c r="N449" s="44">
        <f>MOD($E449-$A449-$C449+ROWS(Fixtures_Rosters!$C$27:$C$40)*2,ROWS(Fixtures_Rosters!$C$27:$C$40))</f>
        <v>11</v>
      </c>
      <c r="O449" s="44" t="b">
        <f t="shared" si="97"/>
        <v>1</v>
      </c>
      <c r="P449" s="44">
        <f>IF(AND(INDEX($F$2:$F$15,$A449),$G449,$H449,$I449,$J449,$K449,$O449),$M449*Validation_Lists!$I$3*Validation_Lists!$I$3+$L449*Validation_Lists!$I$3+$N449,Validation_Lists!$I$2)</f>
        <v>999999</v>
      </c>
    </row>
    <row r="450" spans="1:16" x14ac:dyDescent="0.2">
      <c r="A450" s="44">
        <v>8</v>
      </c>
      <c r="B450" s="44">
        <v>8</v>
      </c>
      <c r="C450" s="44">
        <v>3</v>
      </c>
      <c r="D450" s="44" t="s">
        <v>58</v>
      </c>
      <c r="E450" s="44">
        <v>9</v>
      </c>
      <c r="F450" s="44" t="str">
        <f>IF(Fixtures_Rosters!$C$35="","",Fixtures_Rosters!$C$35)</f>
        <v/>
      </c>
      <c r="G450" s="44" t="b">
        <f>AND(LEN($F450&amp;"")&gt;0,UPPER(INDEX(Fixtures_Rosters!$F$27:$F$40,$E450))="YES")</f>
        <v>0</v>
      </c>
      <c r="H450" s="44" t="b">
        <f>INDEX(Fixtures_Rosters!$L$27:$AA$40,$E450,INDEX($D$2:$D$15,$A450))="Available"</f>
        <v>1</v>
      </c>
      <c r="I450" s="44" t="b">
        <f>UPPER(INDEX(Fixtures_Rosters!$J$27:$J$40,$E450))="YES"</f>
        <v>1</v>
      </c>
      <c r="J450" s="44" t="b">
        <f>TRUE</f>
        <v>1</v>
      </c>
      <c r="K450" s="44" t="b">
        <f t="shared" si="95"/>
        <v>0</v>
      </c>
      <c r="L450" s="44">
        <f t="shared" si="98"/>
        <v>42</v>
      </c>
      <c r="M450" s="44">
        <f t="shared" si="96"/>
        <v>7</v>
      </c>
      <c r="N450" s="44">
        <f>MOD($E450-$A450-$C450+ROWS(Fixtures_Rosters!$C$27:$C$40)*2,ROWS(Fixtures_Rosters!$C$27:$C$40))</f>
        <v>12</v>
      </c>
      <c r="O450" s="44" t="b">
        <f t="shared" si="97"/>
        <v>1</v>
      </c>
      <c r="P450" s="44">
        <f>IF(AND(INDEX($F$2:$F$15,$A450),$G450,$H450,$I450,$J450,$K450,$O450),$M450*Validation_Lists!$I$3*Validation_Lists!$I$3+$L450*Validation_Lists!$I$3+$N450,Validation_Lists!$I$2)</f>
        <v>999999</v>
      </c>
    </row>
    <row r="451" spans="1:16" x14ac:dyDescent="0.2">
      <c r="A451" s="44">
        <v>8</v>
      </c>
      <c r="B451" s="44">
        <v>8</v>
      </c>
      <c r="C451" s="44">
        <v>3</v>
      </c>
      <c r="D451" s="44" t="s">
        <v>58</v>
      </c>
      <c r="E451" s="44">
        <v>10</v>
      </c>
      <c r="F451" s="44" t="str">
        <f>IF(Fixtures_Rosters!$C$36="","",Fixtures_Rosters!$C$36)</f>
        <v/>
      </c>
      <c r="G451" s="44" t="b">
        <f>AND(LEN($F451&amp;"")&gt;0,UPPER(INDEX(Fixtures_Rosters!$F$27:$F$40,$E451))="YES")</f>
        <v>0</v>
      </c>
      <c r="H451" s="44" t="b">
        <f>INDEX(Fixtures_Rosters!$L$27:$AA$40,$E451,INDEX($D$2:$D$15,$A451))="Available"</f>
        <v>1</v>
      </c>
      <c r="I451" s="44" t="b">
        <f>UPPER(INDEX(Fixtures_Rosters!$J$27:$J$40,$E451))="YES"</f>
        <v>1</v>
      </c>
      <c r="J451" s="44" t="b">
        <f>TRUE</f>
        <v>1</v>
      </c>
      <c r="K451" s="44" t="b">
        <f t="shared" si="95"/>
        <v>0</v>
      </c>
      <c r="L451" s="44">
        <f t="shared" si="98"/>
        <v>42</v>
      </c>
      <c r="M451" s="44">
        <f t="shared" si="96"/>
        <v>7</v>
      </c>
      <c r="N451" s="44">
        <f>MOD($E451-$A451-$C451+ROWS(Fixtures_Rosters!$C$27:$C$40)*2,ROWS(Fixtures_Rosters!$C$27:$C$40))</f>
        <v>13</v>
      </c>
      <c r="O451" s="44" t="b">
        <f t="shared" si="97"/>
        <v>1</v>
      </c>
      <c r="P451" s="44">
        <f>IF(AND(INDEX($F$2:$F$15,$A451),$G451,$H451,$I451,$J451,$K451,$O451),$M451*Validation_Lists!$I$3*Validation_Lists!$I$3+$L451*Validation_Lists!$I$3+$N451,Validation_Lists!$I$2)</f>
        <v>999999</v>
      </c>
    </row>
    <row r="452" spans="1:16" x14ac:dyDescent="0.2">
      <c r="A452" s="44">
        <v>8</v>
      </c>
      <c r="B452" s="44">
        <v>8</v>
      </c>
      <c r="C452" s="44">
        <v>3</v>
      </c>
      <c r="D452" s="44" t="s">
        <v>58</v>
      </c>
      <c r="E452" s="44">
        <v>11</v>
      </c>
      <c r="F452" s="44" t="str">
        <f>IF(Fixtures_Rosters!$C$37="","",Fixtures_Rosters!$C$37)</f>
        <v/>
      </c>
      <c r="G452" s="44" t="b">
        <f>AND(LEN($F452&amp;"")&gt;0,UPPER(INDEX(Fixtures_Rosters!$F$27:$F$40,$E452))="YES")</f>
        <v>0</v>
      </c>
      <c r="H452" s="44" t="b">
        <f>INDEX(Fixtures_Rosters!$L$27:$AA$40,$E452,INDEX($D$2:$D$15,$A452))="Available"</f>
        <v>1</v>
      </c>
      <c r="I452" s="44" t="b">
        <f>UPPER(INDEX(Fixtures_Rosters!$J$27:$J$40,$E452))="YES"</f>
        <v>1</v>
      </c>
      <c r="J452" s="44" t="b">
        <f>TRUE</f>
        <v>1</v>
      </c>
      <c r="K452" s="44" t="b">
        <f t="shared" si="95"/>
        <v>0</v>
      </c>
      <c r="L452" s="44">
        <f t="shared" si="98"/>
        <v>42</v>
      </c>
      <c r="M452" s="44">
        <f t="shared" si="96"/>
        <v>7</v>
      </c>
      <c r="N452" s="44">
        <f>MOD($E452-$A452-$C452+ROWS(Fixtures_Rosters!$C$27:$C$40)*2,ROWS(Fixtures_Rosters!$C$27:$C$40))</f>
        <v>0</v>
      </c>
      <c r="O452" s="44" t="b">
        <f t="shared" si="97"/>
        <v>1</v>
      </c>
      <c r="P452" s="44">
        <f>IF(AND(INDEX($F$2:$F$15,$A452),$G452,$H452,$I452,$J452,$K452,$O452),$M452*Validation_Lists!$I$3*Validation_Lists!$I$3+$L452*Validation_Lists!$I$3+$N452,Validation_Lists!$I$2)</f>
        <v>999999</v>
      </c>
    </row>
    <row r="453" spans="1:16" x14ac:dyDescent="0.2">
      <c r="A453" s="44">
        <v>8</v>
      </c>
      <c r="B453" s="44">
        <v>8</v>
      </c>
      <c r="C453" s="44">
        <v>3</v>
      </c>
      <c r="D453" s="44" t="s">
        <v>58</v>
      </c>
      <c r="E453" s="44">
        <v>12</v>
      </c>
      <c r="F453" s="44" t="str">
        <f>IF(Fixtures_Rosters!$C$38="","",Fixtures_Rosters!$C$38)</f>
        <v/>
      </c>
      <c r="G453" s="44" t="b">
        <f>AND(LEN($F453&amp;"")&gt;0,UPPER(INDEX(Fixtures_Rosters!$F$27:$F$40,$E453))="YES")</f>
        <v>0</v>
      </c>
      <c r="H453" s="44" t="b">
        <f>INDEX(Fixtures_Rosters!$L$27:$AA$40,$E453,INDEX($D$2:$D$15,$A453))="Available"</f>
        <v>1</v>
      </c>
      <c r="I453" s="44" t="b">
        <f>UPPER(INDEX(Fixtures_Rosters!$J$27:$J$40,$E453))="YES"</f>
        <v>1</v>
      </c>
      <c r="J453" s="44" t="b">
        <f>TRUE</f>
        <v>1</v>
      </c>
      <c r="K453" s="44" t="b">
        <f t="shared" si="95"/>
        <v>0</v>
      </c>
      <c r="L453" s="44">
        <f t="shared" si="98"/>
        <v>42</v>
      </c>
      <c r="M453" s="44">
        <f t="shared" si="96"/>
        <v>7</v>
      </c>
      <c r="N453" s="44">
        <f>MOD($E453-$A453-$C453+ROWS(Fixtures_Rosters!$C$27:$C$40)*2,ROWS(Fixtures_Rosters!$C$27:$C$40))</f>
        <v>1</v>
      </c>
      <c r="O453" s="44" t="b">
        <f t="shared" si="97"/>
        <v>1</v>
      </c>
      <c r="P453" s="44">
        <f>IF(AND(INDEX($F$2:$F$15,$A453),$G453,$H453,$I453,$J453,$K453,$O453),$M453*Validation_Lists!$I$3*Validation_Lists!$I$3+$L453*Validation_Lists!$I$3+$N453,Validation_Lists!$I$2)</f>
        <v>999999</v>
      </c>
    </row>
    <row r="454" spans="1:16" x14ac:dyDescent="0.2">
      <c r="A454" s="44">
        <v>8</v>
      </c>
      <c r="B454" s="44">
        <v>8</v>
      </c>
      <c r="C454" s="44">
        <v>3</v>
      </c>
      <c r="D454" s="44" t="s">
        <v>58</v>
      </c>
      <c r="E454" s="44">
        <v>13</v>
      </c>
      <c r="F454" s="44" t="str">
        <f>IF(Fixtures_Rosters!$C$39="","",Fixtures_Rosters!$C$39)</f>
        <v/>
      </c>
      <c r="G454" s="44" t="b">
        <f>AND(LEN($F454&amp;"")&gt;0,UPPER(INDEX(Fixtures_Rosters!$F$27:$F$40,$E454))="YES")</f>
        <v>0</v>
      </c>
      <c r="H454" s="44" t="b">
        <f>INDEX(Fixtures_Rosters!$L$27:$AA$40,$E454,INDEX($D$2:$D$15,$A454))="Available"</f>
        <v>1</v>
      </c>
      <c r="I454" s="44" t="b">
        <f>UPPER(INDEX(Fixtures_Rosters!$J$27:$J$40,$E454))="YES"</f>
        <v>1</v>
      </c>
      <c r="J454" s="44" t="b">
        <f>TRUE</f>
        <v>1</v>
      </c>
      <c r="K454" s="44" t="b">
        <f t="shared" si="95"/>
        <v>0</v>
      </c>
      <c r="L454" s="44">
        <f t="shared" si="98"/>
        <v>42</v>
      </c>
      <c r="M454" s="44">
        <f t="shared" si="96"/>
        <v>7</v>
      </c>
      <c r="N454" s="44">
        <f>MOD($E454-$A454-$C454+ROWS(Fixtures_Rosters!$C$27:$C$40)*2,ROWS(Fixtures_Rosters!$C$27:$C$40))</f>
        <v>2</v>
      </c>
      <c r="O454" s="44" t="b">
        <f t="shared" si="97"/>
        <v>1</v>
      </c>
      <c r="P454" s="44">
        <f>IF(AND(INDEX($F$2:$F$15,$A454),$G454,$H454,$I454,$J454,$K454,$O454),$M454*Validation_Lists!$I$3*Validation_Lists!$I$3+$L454*Validation_Lists!$I$3+$N454,Validation_Lists!$I$2)</f>
        <v>999999</v>
      </c>
    </row>
    <row r="455" spans="1:16" x14ac:dyDescent="0.2">
      <c r="A455" s="44">
        <v>8</v>
      </c>
      <c r="B455" s="44">
        <v>8</v>
      </c>
      <c r="C455" s="44">
        <v>3</v>
      </c>
      <c r="D455" s="44" t="s">
        <v>58</v>
      </c>
      <c r="E455" s="44">
        <v>14</v>
      </c>
      <c r="F455" s="44" t="str">
        <f>IF(Fixtures_Rosters!$C$40="","",Fixtures_Rosters!$C$40)</f>
        <v/>
      </c>
      <c r="G455" s="44" t="b">
        <f>AND(LEN($F455&amp;"")&gt;0,UPPER(INDEX(Fixtures_Rosters!$F$27:$F$40,$E455))="YES")</f>
        <v>0</v>
      </c>
      <c r="H455" s="44" t="b">
        <f>INDEX(Fixtures_Rosters!$L$27:$AA$40,$E455,INDEX($D$2:$D$15,$A455))="Available"</f>
        <v>1</v>
      </c>
      <c r="I455" s="44" t="b">
        <f>UPPER(INDEX(Fixtures_Rosters!$J$27:$J$40,$E455))="YES"</f>
        <v>1</v>
      </c>
      <c r="J455" s="44" t="b">
        <f>TRUE</f>
        <v>1</v>
      </c>
      <c r="K455" s="44" t="b">
        <f t="shared" si="95"/>
        <v>0</v>
      </c>
      <c r="L455" s="44">
        <f t="shared" si="98"/>
        <v>42</v>
      </c>
      <c r="M455" s="44">
        <f t="shared" si="96"/>
        <v>7</v>
      </c>
      <c r="N455" s="44">
        <f>MOD($E455-$A455-$C455+ROWS(Fixtures_Rosters!$C$27:$C$40)*2,ROWS(Fixtures_Rosters!$C$27:$C$40))</f>
        <v>3</v>
      </c>
      <c r="O455" s="44" t="b">
        <f t="shared" si="97"/>
        <v>1</v>
      </c>
      <c r="P455" s="44">
        <f>IF(AND(INDEX($F$2:$F$15,$A455),$G455,$H455,$I455,$J455,$K455,$O455),$M455*Validation_Lists!$I$3*Validation_Lists!$I$3+$L455*Validation_Lists!$I$3+$N455,Validation_Lists!$I$2)</f>
        <v>999999</v>
      </c>
    </row>
    <row r="456" spans="1:16" x14ac:dyDescent="0.2">
      <c r="A456" s="44">
        <v>8</v>
      </c>
      <c r="B456" s="44">
        <v>8</v>
      </c>
      <c r="C456" s="44">
        <v>4</v>
      </c>
      <c r="D456" s="44" t="s">
        <v>59</v>
      </c>
      <c r="E456" s="44">
        <v>1</v>
      </c>
      <c r="F456" s="44" t="str">
        <f>IF(Fixtures_Rosters!$C$27="","",Fixtures_Rosters!$C$27)</f>
        <v/>
      </c>
      <c r="G456" s="44" t="b">
        <f>AND(LEN($F456&amp;"")&gt;0,UPPER(INDEX(Fixtures_Rosters!$F$27:$F$40,$E456))="YES")</f>
        <v>0</v>
      </c>
      <c r="H456" s="44" t="b">
        <f>INDEX(Fixtures_Rosters!$L$27:$AA$40,$E456,INDEX($D$2:$D$15,$A456))="Available"</f>
        <v>1</v>
      </c>
      <c r="I456" s="44" t="b">
        <f>AND(UPPER(INDEX($E$2:$E$15,$A456))="HOME",UPPER(INDEX(Fixtures_Rosters!$K$27:$K$40,$E456))="YES")</f>
        <v>0</v>
      </c>
      <c r="J456" s="44" t="b">
        <f>TRUE</f>
        <v>1</v>
      </c>
      <c r="K456" s="44" t="b">
        <f t="shared" ref="K456:K469" si="99">COUNTIF($J$9:$L$9,$F456)=0</f>
        <v>0</v>
      </c>
      <c r="L456" s="44">
        <f t="shared" si="98"/>
        <v>42</v>
      </c>
      <c r="M456" s="44">
        <f t="shared" ref="M456:M469" si="100">COUNTIF($M$2:$M$8,$F456)</f>
        <v>7</v>
      </c>
      <c r="N456" s="44">
        <f>MOD($E456-$A456-$C456+ROWS(Fixtures_Rosters!$C$27:$C$40)*2,ROWS(Fixtures_Rosters!$C$27:$C$40))</f>
        <v>3</v>
      </c>
      <c r="O456" s="44" t="b">
        <f t="shared" ref="O456:O469" si="101">OR($C$9&lt;&gt;$C$8+1,$F$8=FALSE,$F456&lt;&gt;$M$8)</f>
        <v>1</v>
      </c>
      <c r="P456" s="44">
        <f>IF(AND(INDEX($F$2:$F$15,$A456),$G456,$H456,$I456,$J456,$K456,$O456),$M456*Validation_Lists!$I$3*Validation_Lists!$I$3+$L456*Validation_Lists!$I$3+$N456,Validation_Lists!$I$2)</f>
        <v>999999</v>
      </c>
    </row>
    <row r="457" spans="1:16" x14ac:dyDescent="0.2">
      <c r="A457" s="44">
        <v>8</v>
      </c>
      <c r="B457" s="44">
        <v>8</v>
      </c>
      <c r="C457" s="44">
        <v>4</v>
      </c>
      <c r="D457" s="44" t="s">
        <v>59</v>
      </c>
      <c r="E457" s="44">
        <v>2</v>
      </c>
      <c r="F457" s="44" t="str">
        <f>IF(Fixtures_Rosters!$C$28="","",Fixtures_Rosters!$C$28)</f>
        <v/>
      </c>
      <c r="G457" s="44" t="b">
        <f>AND(LEN($F457&amp;"")&gt;0,UPPER(INDEX(Fixtures_Rosters!$F$27:$F$40,$E457))="YES")</f>
        <v>0</v>
      </c>
      <c r="H457" s="44" t="b">
        <f>INDEX(Fixtures_Rosters!$L$27:$AA$40,$E457,INDEX($D$2:$D$15,$A457))="Available"</f>
        <v>1</v>
      </c>
      <c r="I457" s="44" t="b">
        <f>AND(UPPER(INDEX($E$2:$E$15,$A457))="HOME",UPPER(INDEX(Fixtures_Rosters!$K$27:$K$40,$E457))="YES")</f>
        <v>0</v>
      </c>
      <c r="J457" s="44" t="b">
        <f>TRUE</f>
        <v>1</v>
      </c>
      <c r="K457" s="44" t="b">
        <f t="shared" si="99"/>
        <v>0</v>
      </c>
      <c r="L457" s="44">
        <f t="shared" si="98"/>
        <v>42</v>
      </c>
      <c r="M457" s="44">
        <f t="shared" si="100"/>
        <v>7</v>
      </c>
      <c r="N457" s="44">
        <f>MOD($E457-$A457-$C457+ROWS(Fixtures_Rosters!$C$27:$C$40)*2,ROWS(Fixtures_Rosters!$C$27:$C$40))</f>
        <v>4</v>
      </c>
      <c r="O457" s="44" t="b">
        <f t="shared" si="101"/>
        <v>1</v>
      </c>
      <c r="P457" s="44">
        <f>IF(AND(INDEX($F$2:$F$15,$A457),$G457,$H457,$I457,$J457,$K457,$O457),$M457*Validation_Lists!$I$3*Validation_Lists!$I$3+$L457*Validation_Lists!$I$3+$N457,Validation_Lists!$I$2)</f>
        <v>999999</v>
      </c>
    </row>
    <row r="458" spans="1:16" x14ac:dyDescent="0.2">
      <c r="A458" s="44">
        <v>8</v>
      </c>
      <c r="B458" s="44">
        <v>8</v>
      </c>
      <c r="C458" s="44">
        <v>4</v>
      </c>
      <c r="D458" s="44" t="s">
        <v>59</v>
      </c>
      <c r="E458" s="44">
        <v>3</v>
      </c>
      <c r="F458" s="44" t="str">
        <f>IF(Fixtures_Rosters!$C$29="","",Fixtures_Rosters!$C$29)</f>
        <v/>
      </c>
      <c r="G458" s="44" t="b">
        <f>AND(LEN($F458&amp;"")&gt;0,UPPER(INDEX(Fixtures_Rosters!$F$27:$F$40,$E458))="YES")</f>
        <v>0</v>
      </c>
      <c r="H458" s="44" t="b">
        <f>INDEX(Fixtures_Rosters!$L$27:$AA$40,$E458,INDEX($D$2:$D$15,$A458))="Available"</f>
        <v>1</v>
      </c>
      <c r="I458" s="44" t="b">
        <f>AND(UPPER(INDEX($E$2:$E$15,$A458))="HOME",UPPER(INDEX(Fixtures_Rosters!$K$27:$K$40,$E458))="YES")</f>
        <v>0</v>
      </c>
      <c r="J458" s="44" t="b">
        <f>TRUE</f>
        <v>1</v>
      </c>
      <c r="K458" s="44" t="b">
        <f t="shared" si="99"/>
        <v>0</v>
      </c>
      <c r="L458" s="44">
        <f t="shared" si="98"/>
        <v>42</v>
      </c>
      <c r="M458" s="44">
        <f t="shared" si="100"/>
        <v>7</v>
      </c>
      <c r="N458" s="44">
        <f>MOD($E458-$A458-$C458+ROWS(Fixtures_Rosters!$C$27:$C$40)*2,ROWS(Fixtures_Rosters!$C$27:$C$40))</f>
        <v>5</v>
      </c>
      <c r="O458" s="44" t="b">
        <f t="shared" si="101"/>
        <v>1</v>
      </c>
      <c r="P458" s="44">
        <f>IF(AND(INDEX($F$2:$F$15,$A458),$G458,$H458,$I458,$J458,$K458,$O458),$M458*Validation_Lists!$I$3*Validation_Lists!$I$3+$L458*Validation_Lists!$I$3+$N458,Validation_Lists!$I$2)</f>
        <v>999999</v>
      </c>
    </row>
    <row r="459" spans="1:16" x14ac:dyDescent="0.2">
      <c r="A459" s="44">
        <v>8</v>
      </c>
      <c r="B459" s="44">
        <v>8</v>
      </c>
      <c r="C459" s="44">
        <v>4</v>
      </c>
      <c r="D459" s="44" t="s">
        <v>59</v>
      </c>
      <c r="E459" s="44">
        <v>4</v>
      </c>
      <c r="F459" s="44" t="str">
        <f>IF(Fixtures_Rosters!$C$30="","",Fixtures_Rosters!$C$30)</f>
        <v/>
      </c>
      <c r="G459" s="44" t="b">
        <f>AND(LEN($F459&amp;"")&gt;0,UPPER(INDEX(Fixtures_Rosters!$F$27:$F$40,$E459))="YES")</f>
        <v>0</v>
      </c>
      <c r="H459" s="44" t="b">
        <f>INDEX(Fixtures_Rosters!$L$27:$AA$40,$E459,INDEX($D$2:$D$15,$A459))="Available"</f>
        <v>1</v>
      </c>
      <c r="I459" s="44" t="b">
        <f>AND(UPPER(INDEX($E$2:$E$15,$A459))="HOME",UPPER(INDEX(Fixtures_Rosters!$K$27:$K$40,$E459))="YES")</f>
        <v>0</v>
      </c>
      <c r="J459" s="44" t="b">
        <f>TRUE</f>
        <v>1</v>
      </c>
      <c r="K459" s="44" t="b">
        <f t="shared" si="99"/>
        <v>0</v>
      </c>
      <c r="L459" s="44">
        <f t="shared" si="98"/>
        <v>42</v>
      </c>
      <c r="M459" s="44">
        <f t="shared" si="100"/>
        <v>7</v>
      </c>
      <c r="N459" s="44">
        <f>MOD($E459-$A459-$C459+ROWS(Fixtures_Rosters!$C$27:$C$40)*2,ROWS(Fixtures_Rosters!$C$27:$C$40))</f>
        <v>6</v>
      </c>
      <c r="O459" s="44" t="b">
        <f t="shared" si="101"/>
        <v>1</v>
      </c>
      <c r="P459" s="44">
        <f>IF(AND(INDEX($F$2:$F$15,$A459),$G459,$H459,$I459,$J459,$K459,$O459),$M459*Validation_Lists!$I$3*Validation_Lists!$I$3+$L459*Validation_Lists!$I$3+$N459,Validation_Lists!$I$2)</f>
        <v>999999</v>
      </c>
    </row>
    <row r="460" spans="1:16" x14ac:dyDescent="0.2">
      <c r="A460" s="44">
        <v>8</v>
      </c>
      <c r="B460" s="44">
        <v>8</v>
      </c>
      <c r="C460" s="44">
        <v>4</v>
      </c>
      <c r="D460" s="44" t="s">
        <v>59</v>
      </c>
      <c r="E460" s="44">
        <v>5</v>
      </c>
      <c r="F460" s="44" t="str">
        <f>IF(Fixtures_Rosters!$C$31="","",Fixtures_Rosters!$C$31)</f>
        <v/>
      </c>
      <c r="G460" s="44" t="b">
        <f>AND(LEN($F460&amp;"")&gt;0,UPPER(INDEX(Fixtures_Rosters!$F$27:$F$40,$E460))="YES")</f>
        <v>0</v>
      </c>
      <c r="H460" s="44" t="b">
        <f>INDEX(Fixtures_Rosters!$L$27:$AA$40,$E460,INDEX($D$2:$D$15,$A460))="Available"</f>
        <v>1</v>
      </c>
      <c r="I460" s="44" t="b">
        <f>AND(UPPER(INDEX($E$2:$E$15,$A460))="HOME",UPPER(INDEX(Fixtures_Rosters!$K$27:$K$40,$E460))="YES")</f>
        <v>0</v>
      </c>
      <c r="J460" s="44" t="b">
        <f>TRUE</f>
        <v>1</v>
      </c>
      <c r="K460" s="44" t="b">
        <f t="shared" si="99"/>
        <v>0</v>
      </c>
      <c r="L460" s="44">
        <f t="shared" si="98"/>
        <v>42</v>
      </c>
      <c r="M460" s="44">
        <f t="shared" si="100"/>
        <v>7</v>
      </c>
      <c r="N460" s="44">
        <f>MOD($E460-$A460-$C460+ROWS(Fixtures_Rosters!$C$27:$C$40)*2,ROWS(Fixtures_Rosters!$C$27:$C$40))</f>
        <v>7</v>
      </c>
      <c r="O460" s="44" t="b">
        <f t="shared" si="101"/>
        <v>1</v>
      </c>
      <c r="P460" s="44">
        <f>IF(AND(INDEX($F$2:$F$15,$A460),$G460,$H460,$I460,$J460,$K460,$O460),$M460*Validation_Lists!$I$3*Validation_Lists!$I$3+$L460*Validation_Lists!$I$3+$N460,Validation_Lists!$I$2)</f>
        <v>999999</v>
      </c>
    </row>
    <row r="461" spans="1:16" x14ac:dyDescent="0.2">
      <c r="A461" s="44">
        <v>8</v>
      </c>
      <c r="B461" s="44">
        <v>8</v>
      </c>
      <c r="C461" s="44">
        <v>4</v>
      </c>
      <c r="D461" s="44" t="s">
        <v>59</v>
      </c>
      <c r="E461" s="44">
        <v>6</v>
      </c>
      <c r="F461" s="44" t="str">
        <f>IF(Fixtures_Rosters!$C$32="","",Fixtures_Rosters!$C$32)</f>
        <v/>
      </c>
      <c r="G461" s="44" t="b">
        <f>AND(LEN($F461&amp;"")&gt;0,UPPER(INDEX(Fixtures_Rosters!$F$27:$F$40,$E461))="YES")</f>
        <v>0</v>
      </c>
      <c r="H461" s="44" t="b">
        <f>INDEX(Fixtures_Rosters!$L$27:$AA$40,$E461,INDEX($D$2:$D$15,$A461))="Available"</f>
        <v>1</v>
      </c>
      <c r="I461" s="44" t="b">
        <f>AND(UPPER(INDEX($E$2:$E$15,$A461))="HOME",UPPER(INDEX(Fixtures_Rosters!$K$27:$K$40,$E461))="YES")</f>
        <v>0</v>
      </c>
      <c r="J461" s="44" t="b">
        <f>TRUE</f>
        <v>1</v>
      </c>
      <c r="K461" s="44" t="b">
        <f t="shared" si="99"/>
        <v>0</v>
      </c>
      <c r="L461" s="44">
        <f t="shared" si="98"/>
        <v>42</v>
      </c>
      <c r="M461" s="44">
        <f t="shared" si="100"/>
        <v>7</v>
      </c>
      <c r="N461" s="44">
        <f>MOD($E461-$A461-$C461+ROWS(Fixtures_Rosters!$C$27:$C$40)*2,ROWS(Fixtures_Rosters!$C$27:$C$40))</f>
        <v>8</v>
      </c>
      <c r="O461" s="44" t="b">
        <f t="shared" si="101"/>
        <v>1</v>
      </c>
      <c r="P461" s="44">
        <f>IF(AND(INDEX($F$2:$F$15,$A461),$G461,$H461,$I461,$J461,$K461,$O461),$M461*Validation_Lists!$I$3*Validation_Lists!$I$3+$L461*Validation_Lists!$I$3+$N461,Validation_Lists!$I$2)</f>
        <v>999999</v>
      </c>
    </row>
    <row r="462" spans="1:16" x14ac:dyDescent="0.2">
      <c r="A462" s="44">
        <v>8</v>
      </c>
      <c r="B462" s="44">
        <v>8</v>
      </c>
      <c r="C462" s="44">
        <v>4</v>
      </c>
      <c r="D462" s="44" t="s">
        <v>59</v>
      </c>
      <c r="E462" s="44">
        <v>7</v>
      </c>
      <c r="F462" s="44" t="str">
        <f>IF(Fixtures_Rosters!$C$33="","",Fixtures_Rosters!$C$33)</f>
        <v/>
      </c>
      <c r="G462" s="44" t="b">
        <f>AND(LEN($F462&amp;"")&gt;0,UPPER(INDEX(Fixtures_Rosters!$F$27:$F$40,$E462))="YES")</f>
        <v>0</v>
      </c>
      <c r="H462" s="44" t="b">
        <f>INDEX(Fixtures_Rosters!$L$27:$AA$40,$E462,INDEX($D$2:$D$15,$A462))="Available"</f>
        <v>1</v>
      </c>
      <c r="I462" s="44" t="b">
        <f>AND(UPPER(INDEX($E$2:$E$15,$A462))="HOME",UPPER(INDEX(Fixtures_Rosters!$K$27:$K$40,$E462))="YES")</f>
        <v>0</v>
      </c>
      <c r="J462" s="44" t="b">
        <f>TRUE</f>
        <v>1</v>
      </c>
      <c r="K462" s="44" t="b">
        <f t="shared" si="99"/>
        <v>0</v>
      </c>
      <c r="L462" s="44">
        <f t="shared" si="98"/>
        <v>42</v>
      </c>
      <c r="M462" s="44">
        <f t="shared" si="100"/>
        <v>7</v>
      </c>
      <c r="N462" s="44">
        <f>MOD($E462-$A462-$C462+ROWS(Fixtures_Rosters!$C$27:$C$40)*2,ROWS(Fixtures_Rosters!$C$27:$C$40))</f>
        <v>9</v>
      </c>
      <c r="O462" s="44" t="b">
        <f t="shared" si="101"/>
        <v>1</v>
      </c>
      <c r="P462" s="44">
        <f>IF(AND(INDEX($F$2:$F$15,$A462),$G462,$H462,$I462,$J462,$K462,$O462),$M462*Validation_Lists!$I$3*Validation_Lists!$I$3+$L462*Validation_Lists!$I$3+$N462,Validation_Lists!$I$2)</f>
        <v>999999</v>
      </c>
    </row>
    <row r="463" spans="1:16" x14ac:dyDescent="0.2">
      <c r="A463" s="44">
        <v>8</v>
      </c>
      <c r="B463" s="44">
        <v>8</v>
      </c>
      <c r="C463" s="44">
        <v>4</v>
      </c>
      <c r="D463" s="44" t="s">
        <v>59</v>
      </c>
      <c r="E463" s="44">
        <v>8</v>
      </c>
      <c r="F463" s="44" t="str">
        <f>IF(Fixtures_Rosters!$C$34="","",Fixtures_Rosters!$C$34)</f>
        <v/>
      </c>
      <c r="G463" s="44" t="b">
        <f>AND(LEN($F463&amp;"")&gt;0,UPPER(INDEX(Fixtures_Rosters!$F$27:$F$40,$E463))="YES")</f>
        <v>0</v>
      </c>
      <c r="H463" s="44" t="b">
        <f>INDEX(Fixtures_Rosters!$L$27:$AA$40,$E463,INDEX($D$2:$D$15,$A463))="Available"</f>
        <v>1</v>
      </c>
      <c r="I463" s="44" t="b">
        <f>AND(UPPER(INDEX($E$2:$E$15,$A463))="HOME",UPPER(INDEX(Fixtures_Rosters!$K$27:$K$40,$E463))="YES")</f>
        <v>0</v>
      </c>
      <c r="J463" s="44" t="b">
        <f>TRUE</f>
        <v>1</v>
      </c>
      <c r="K463" s="44" t="b">
        <f t="shared" si="99"/>
        <v>0</v>
      </c>
      <c r="L463" s="44">
        <f t="shared" si="98"/>
        <v>42</v>
      </c>
      <c r="M463" s="44">
        <f t="shared" si="100"/>
        <v>7</v>
      </c>
      <c r="N463" s="44">
        <f>MOD($E463-$A463-$C463+ROWS(Fixtures_Rosters!$C$27:$C$40)*2,ROWS(Fixtures_Rosters!$C$27:$C$40))</f>
        <v>10</v>
      </c>
      <c r="O463" s="44" t="b">
        <f t="shared" si="101"/>
        <v>1</v>
      </c>
      <c r="P463" s="44">
        <f>IF(AND(INDEX($F$2:$F$15,$A463),$G463,$H463,$I463,$J463,$K463,$O463),$M463*Validation_Lists!$I$3*Validation_Lists!$I$3+$L463*Validation_Lists!$I$3+$N463,Validation_Lists!$I$2)</f>
        <v>999999</v>
      </c>
    </row>
    <row r="464" spans="1:16" x14ac:dyDescent="0.2">
      <c r="A464" s="44">
        <v>8</v>
      </c>
      <c r="B464" s="44">
        <v>8</v>
      </c>
      <c r="C464" s="44">
        <v>4</v>
      </c>
      <c r="D464" s="44" t="s">
        <v>59</v>
      </c>
      <c r="E464" s="44">
        <v>9</v>
      </c>
      <c r="F464" s="44" t="str">
        <f>IF(Fixtures_Rosters!$C$35="","",Fixtures_Rosters!$C$35)</f>
        <v/>
      </c>
      <c r="G464" s="44" t="b">
        <f>AND(LEN($F464&amp;"")&gt;0,UPPER(INDEX(Fixtures_Rosters!$F$27:$F$40,$E464))="YES")</f>
        <v>0</v>
      </c>
      <c r="H464" s="44" t="b">
        <f>INDEX(Fixtures_Rosters!$L$27:$AA$40,$E464,INDEX($D$2:$D$15,$A464))="Available"</f>
        <v>1</v>
      </c>
      <c r="I464" s="44" t="b">
        <f>AND(UPPER(INDEX($E$2:$E$15,$A464))="HOME",UPPER(INDEX(Fixtures_Rosters!$K$27:$K$40,$E464))="YES")</f>
        <v>0</v>
      </c>
      <c r="J464" s="44" t="b">
        <f>TRUE</f>
        <v>1</v>
      </c>
      <c r="K464" s="44" t="b">
        <f t="shared" si="99"/>
        <v>0</v>
      </c>
      <c r="L464" s="44">
        <f t="shared" si="98"/>
        <v>42</v>
      </c>
      <c r="M464" s="44">
        <f t="shared" si="100"/>
        <v>7</v>
      </c>
      <c r="N464" s="44">
        <f>MOD($E464-$A464-$C464+ROWS(Fixtures_Rosters!$C$27:$C$40)*2,ROWS(Fixtures_Rosters!$C$27:$C$40))</f>
        <v>11</v>
      </c>
      <c r="O464" s="44" t="b">
        <f t="shared" si="101"/>
        <v>1</v>
      </c>
      <c r="P464" s="44">
        <f>IF(AND(INDEX($F$2:$F$15,$A464),$G464,$H464,$I464,$J464,$K464,$O464),$M464*Validation_Lists!$I$3*Validation_Lists!$I$3+$L464*Validation_Lists!$I$3+$N464,Validation_Lists!$I$2)</f>
        <v>999999</v>
      </c>
    </row>
    <row r="465" spans="1:16" x14ac:dyDescent="0.2">
      <c r="A465" s="44">
        <v>8</v>
      </c>
      <c r="B465" s="44">
        <v>8</v>
      </c>
      <c r="C465" s="44">
        <v>4</v>
      </c>
      <c r="D465" s="44" t="s">
        <v>59</v>
      </c>
      <c r="E465" s="44">
        <v>10</v>
      </c>
      <c r="F465" s="44" t="str">
        <f>IF(Fixtures_Rosters!$C$36="","",Fixtures_Rosters!$C$36)</f>
        <v/>
      </c>
      <c r="G465" s="44" t="b">
        <f>AND(LEN($F465&amp;"")&gt;0,UPPER(INDEX(Fixtures_Rosters!$F$27:$F$40,$E465))="YES")</f>
        <v>0</v>
      </c>
      <c r="H465" s="44" t="b">
        <f>INDEX(Fixtures_Rosters!$L$27:$AA$40,$E465,INDEX($D$2:$D$15,$A465))="Available"</f>
        <v>1</v>
      </c>
      <c r="I465" s="44" t="b">
        <f>AND(UPPER(INDEX($E$2:$E$15,$A465))="HOME",UPPER(INDEX(Fixtures_Rosters!$K$27:$K$40,$E465))="YES")</f>
        <v>0</v>
      </c>
      <c r="J465" s="44" t="b">
        <f>TRUE</f>
        <v>1</v>
      </c>
      <c r="K465" s="44" t="b">
        <f t="shared" si="99"/>
        <v>0</v>
      </c>
      <c r="L465" s="44">
        <f t="shared" si="98"/>
        <v>42</v>
      </c>
      <c r="M465" s="44">
        <f t="shared" si="100"/>
        <v>7</v>
      </c>
      <c r="N465" s="44">
        <f>MOD($E465-$A465-$C465+ROWS(Fixtures_Rosters!$C$27:$C$40)*2,ROWS(Fixtures_Rosters!$C$27:$C$40))</f>
        <v>12</v>
      </c>
      <c r="O465" s="44" t="b">
        <f t="shared" si="101"/>
        <v>1</v>
      </c>
      <c r="P465" s="44">
        <f>IF(AND(INDEX($F$2:$F$15,$A465),$G465,$H465,$I465,$J465,$K465,$O465),$M465*Validation_Lists!$I$3*Validation_Lists!$I$3+$L465*Validation_Lists!$I$3+$N465,Validation_Lists!$I$2)</f>
        <v>999999</v>
      </c>
    </row>
    <row r="466" spans="1:16" x14ac:dyDescent="0.2">
      <c r="A466" s="44">
        <v>8</v>
      </c>
      <c r="B466" s="44">
        <v>8</v>
      </c>
      <c r="C466" s="44">
        <v>4</v>
      </c>
      <c r="D466" s="44" t="s">
        <v>59</v>
      </c>
      <c r="E466" s="44">
        <v>11</v>
      </c>
      <c r="F466" s="44" t="str">
        <f>IF(Fixtures_Rosters!$C$37="","",Fixtures_Rosters!$C$37)</f>
        <v/>
      </c>
      <c r="G466" s="44" t="b">
        <f>AND(LEN($F466&amp;"")&gt;0,UPPER(INDEX(Fixtures_Rosters!$F$27:$F$40,$E466))="YES")</f>
        <v>0</v>
      </c>
      <c r="H466" s="44" t="b">
        <f>INDEX(Fixtures_Rosters!$L$27:$AA$40,$E466,INDEX($D$2:$D$15,$A466))="Available"</f>
        <v>1</v>
      </c>
      <c r="I466" s="44" t="b">
        <f>AND(UPPER(INDEX($E$2:$E$15,$A466))="HOME",UPPER(INDEX(Fixtures_Rosters!$K$27:$K$40,$E466))="YES")</f>
        <v>0</v>
      </c>
      <c r="J466" s="44" t="b">
        <f>TRUE</f>
        <v>1</v>
      </c>
      <c r="K466" s="44" t="b">
        <f t="shared" si="99"/>
        <v>0</v>
      </c>
      <c r="L466" s="44">
        <f t="shared" si="98"/>
        <v>42</v>
      </c>
      <c r="M466" s="44">
        <f t="shared" si="100"/>
        <v>7</v>
      </c>
      <c r="N466" s="44">
        <f>MOD($E466-$A466-$C466+ROWS(Fixtures_Rosters!$C$27:$C$40)*2,ROWS(Fixtures_Rosters!$C$27:$C$40))</f>
        <v>13</v>
      </c>
      <c r="O466" s="44" t="b">
        <f t="shared" si="101"/>
        <v>1</v>
      </c>
      <c r="P466" s="44">
        <f>IF(AND(INDEX($F$2:$F$15,$A466),$G466,$H466,$I466,$J466,$K466,$O466),$M466*Validation_Lists!$I$3*Validation_Lists!$I$3+$L466*Validation_Lists!$I$3+$N466,Validation_Lists!$I$2)</f>
        <v>999999</v>
      </c>
    </row>
    <row r="467" spans="1:16" x14ac:dyDescent="0.2">
      <c r="A467" s="44">
        <v>8</v>
      </c>
      <c r="B467" s="44">
        <v>8</v>
      </c>
      <c r="C467" s="44">
        <v>4</v>
      </c>
      <c r="D467" s="44" t="s">
        <v>59</v>
      </c>
      <c r="E467" s="44">
        <v>12</v>
      </c>
      <c r="F467" s="44" t="str">
        <f>IF(Fixtures_Rosters!$C$38="","",Fixtures_Rosters!$C$38)</f>
        <v/>
      </c>
      <c r="G467" s="44" t="b">
        <f>AND(LEN($F467&amp;"")&gt;0,UPPER(INDEX(Fixtures_Rosters!$F$27:$F$40,$E467))="YES")</f>
        <v>0</v>
      </c>
      <c r="H467" s="44" t="b">
        <f>INDEX(Fixtures_Rosters!$L$27:$AA$40,$E467,INDEX($D$2:$D$15,$A467))="Available"</f>
        <v>1</v>
      </c>
      <c r="I467" s="44" t="b">
        <f>AND(UPPER(INDEX($E$2:$E$15,$A467))="HOME",UPPER(INDEX(Fixtures_Rosters!$K$27:$K$40,$E467))="YES")</f>
        <v>0</v>
      </c>
      <c r="J467" s="44" t="b">
        <f>TRUE</f>
        <v>1</v>
      </c>
      <c r="K467" s="44" t="b">
        <f t="shared" si="99"/>
        <v>0</v>
      </c>
      <c r="L467" s="44">
        <f t="shared" si="98"/>
        <v>42</v>
      </c>
      <c r="M467" s="44">
        <f t="shared" si="100"/>
        <v>7</v>
      </c>
      <c r="N467" s="44">
        <f>MOD($E467-$A467-$C467+ROWS(Fixtures_Rosters!$C$27:$C$40)*2,ROWS(Fixtures_Rosters!$C$27:$C$40))</f>
        <v>0</v>
      </c>
      <c r="O467" s="44" t="b">
        <f t="shared" si="101"/>
        <v>1</v>
      </c>
      <c r="P467" s="44">
        <f>IF(AND(INDEX($F$2:$F$15,$A467),$G467,$H467,$I467,$J467,$K467,$O467),$M467*Validation_Lists!$I$3*Validation_Lists!$I$3+$L467*Validation_Lists!$I$3+$N467,Validation_Lists!$I$2)</f>
        <v>999999</v>
      </c>
    </row>
    <row r="468" spans="1:16" x14ac:dyDescent="0.2">
      <c r="A468" s="44">
        <v>8</v>
      </c>
      <c r="B468" s="44">
        <v>8</v>
      </c>
      <c r="C468" s="44">
        <v>4</v>
      </c>
      <c r="D468" s="44" t="s">
        <v>59</v>
      </c>
      <c r="E468" s="44">
        <v>13</v>
      </c>
      <c r="F468" s="44" t="str">
        <f>IF(Fixtures_Rosters!$C$39="","",Fixtures_Rosters!$C$39)</f>
        <v/>
      </c>
      <c r="G468" s="44" t="b">
        <f>AND(LEN($F468&amp;"")&gt;0,UPPER(INDEX(Fixtures_Rosters!$F$27:$F$40,$E468))="YES")</f>
        <v>0</v>
      </c>
      <c r="H468" s="44" t="b">
        <f>INDEX(Fixtures_Rosters!$L$27:$AA$40,$E468,INDEX($D$2:$D$15,$A468))="Available"</f>
        <v>1</v>
      </c>
      <c r="I468" s="44" t="b">
        <f>AND(UPPER(INDEX($E$2:$E$15,$A468))="HOME",UPPER(INDEX(Fixtures_Rosters!$K$27:$K$40,$E468))="YES")</f>
        <v>0</v>
      </c>
      <c r="J468" s="44" t="b">
        <f>TRUE</f>
        <v>1</v>
      </c>
      <c r="K468" s="44" t="b">
        <f t="shared" si="99"/>
        <v>0</v>
      </c>
      <c r="L468" s="44">
        <f t="shared" si="98"/>
        <v>42</v>
      </c>
      <c r="M468" s="44">
        <f t="shared" si="100"/>
        <v>7</v>
      </c>
      <c r="N468" s="44">
        <f>MOD($E468-$A468-$C468+ROWS(Fixtures_Rosters!$C$27:$C$40)*2,ROWS(Fixtures_Rosters!$C$27:$C$40))</f>
        <v>1</v>
      </c>
      <c r="O468" s="44" t="b">
        <f t="shared" si="101"/>
        <v>1</v>
      </c>
      <c r="P468" s="44">
        <f>IF(AND(INDEX($F$2:$F$15,$A468),$G468,$H468,$I468,$J468,$K468,$O468),$M468*Validation_Lists!$I$3*Validation_Lists!$I$3+$L468*Validation_Lists!$I$3+$N468,Validation_Lists!$I$2)</f>
        <v>999999</v>
      </c>
    </row>
    <row r="469" spans="1:16" x14ac:dyDescent="0.2">
      <c r="A469" s="44">
        <v>8</v>
      </c>
      <c r="B469" s="44">
        <v>8</v>
      </c>
      <c r="C469" s="44">
        <v>4</v>
      </c>
      <c r="D469" s="44" t="s">
        <v>59</v>
      </c>
      <c r="E469" s="44">
        <v>14</v>
      </c>
      <c r="F469" s="44" t="str">
        <f>IF(Fixtures_Rosters!$C$40="","",Fixtures_Rosters!$C$40)</f>
        <v/>
      </c>
      <c r="G469" s="44" t="b">
        <f>AND(LEN($F469&amp;"")&gt;0,UPPER(INDEX(Fixtures_Rosters!$F$27:$F$40,$E469))="YES")</f>
        <v>0</v>
      </c>
      <c r="H469" s="44" t="b">
        <f>INDEX(Fixtures_Rosters!$L$27:$AA$40,$E469,INDEX($D$2:$D$15,$A469))="Available"</f>
        <v>1</v>
      </c>
      <c r="I469" s="44" t="b">
        <f>AND(UPPER(INDEX($E$2:$E$15,$A469))="HOME",UPPER(INDEX(Fixtures_Rosters!$K$27:$K$40,$E469))="YES")</f>
        <v>0</v>
      </c>
      <c r="J469" s="44" t="b">
        <f>TRUE</f>
        <v>1</v>
      </c>
      <c r="K469" s="44" t="b">
        <f t="shared" si="99"/>
        <v>0</v>
      </c>
      <c r="L469" s="44">
        <f t="shared" si="98"/>
        <v>42</v>
      </c>
      <c r="M469" s="44">
        <f t="shared" si="100"/>
        <v>7</v>
      </c>
      <c r="N469" s="44">
        <f>MOD($E469-$A469-$C469+ROWS(Fixtures_Rosters!$C$27:$C$40)*2,ROWS(Fixtures_Rosters!$C$27:$C$40))</f>
        <v>2</v>
      </c>
      <c r="O469" s="44" t="b">
        <f t="shared" si="101"/>
        <v>1</v>
      </c>
      <c r="P469" s="44">
        <f>IF(AND(INDEX($F$2:$F$15,$A469),$G469,$H469,$I469,$J469,$K469,$O469),$M469*Validation_Lists!$I$3*Validation_Lists!$I$3+$L469*Validation_Lists!$I$3+$N469,Validation_Lists!$I$2)</f>
        <v>999999</v>
      </c>
    </row>
    <row r="470" spans="1:16" x14ac:dyDescent="0.2">
      <c r="A470" s="44">
        <v>9</v>
      </c>
      <c r="B470" s="44">
        <v>9</v>
      </c>
      <c r="C470" s="44">
        <v>1</v>
      </c>
      <c r="D470" s="44" t="s">
        <v>56</v>
      </c>
      <c r="E470" s="44">
        <v>1</v>
      </c>
      <c r="F470" s="44" t="str">
        <f>IF(Fixtures_Rosters!$C$27="","",Fixtures_Rosters!$C$27)</f>
        <v/>
      </c>
      <c r="G470" s="44" t="b">
        <f>AND(LEN($F470&amp;"")&gt;0,UPPER(INDEX(Fixtures_Rosters!$F$27:$F$40,$E470))="YES")</f>
        <v>0</v>
      </c>
      <c r="H470" s="44" t="b">
        <f>INDEX(Fixtures_Rosters!$L$27:$AA$40,$E470,INDEX($D$2:$D$15,$A470))="Available"</f>
        <v>1</v>
      </c>
      <c r="I470" s="44" t="b">
        <f>AND(NOT(OR(UPPER(INDEX(Fixtures_Rosters!$G$27:$G$40,$E470))="COACH",UPPER(INDEX(Fixtures_Rosters!$G$27:$G$40,$E470))="ASSISTANT COACH")),IF(UPPER(INDEX($E$2:$E$15,$A470))="HOME",OR(UPPER(INDEX(Fixtures_Rosters!$E$27:$E$40,$E470))="ELECTRONIC",UPPER(INDEX(Fixtures_Rosters!$E$27:$E$40,$E470))="BOTH"),IF(UPPER(INDEX($E$2:$E$15,$A470))="AWAY",OR(UPPER(INDEX(Fixtures_Rosters!$E$27:$E$40,$E470))="PAPER",UPPER(INDEX(Fixtures_Rosters!$E$27:$E$40,$E470))="BOTH"),FALSE)))</f>
        <v>0</v>
      </c>
      <c r="J470" s="44" t="b">
        <f>TRUE</f>
        <v>1</v>
      </c>
      <c r="K470" s="44" t="b">
        <f>TRUE</f>
        <v>1</v>
      </c>
      <c r="L470" s="44">
        <f t="shared" ref="L470:L501" si="102">COUNTIF($H$2:$M$9,$F470)</f>
        <v>48</v>
      </c>
      <c r="M470" s="44">
        <f t="shared" ref="M470:M483" si="103">COUNTIF($J$2:$J$9,$F470)</f>
        <v>8</v>
      </c>
      <c r="N470" s="44">
        <f>MOD($E470-$A470-$C470+ROWS(Fixtures_Rosters!$C$27:$C$40)*2,ROWS(Fixtures_Rosters!$C$27:$C$40))</f>
        <v>5</v>
      </c>
      <c r="O470" s="44" t="b">
        <f t="shared" ref="O470:O483" si="104">OR($C$10&lt;&gt;$C$9+1,$F$9=FALSE,$F470&lt;&gt;$J$9)</f>
        <v>1</v>
      </c>
      <c r="P470" s="44">
        <f>IF(AND(INDEX($F$2:$F$15,$A470),$G470,$H470,$I470,$J470,$K470,$O470),$M470*Validation_Lists!$I$3*Validation_Lists!$I$3+$L470*Validation_Lists!$I$3+$N470,Validation_Lists!$I$2)</f>
        <v>999999</v>
      </c>
    </row>
    <row r="471" spans="1:16" x14ac:dyDescent="0.2">
      <c r="A471" s="44">
        <v>9</v>
      </c>
      <c r="B471" s="44">
        <v>9</v>
      </c>
      <c r="C471" s="44">
        <v>1</v>
      </c>
      <c r="D471" s="44" t="s">
        <v>56</v>
      </c>
      <c r="E471" s="44">
        <v>2</v>
      </c>
      <c r="F471" s="44" t="str">
        <f>IF(Fixtures_Rosters!$C$28="","",Fixtures_Rosters!$C$28)</f>
        <v/>
      </c>
      <c r="G471" s="44" t="b">
        <f>AND(LEN($F471&amp;"")&gt;0,UPPER(INDEX(Fixtures_Rosters!$F$27:$F$40,$E471))="YES")</f>
        <v>0</v>
      </c>
      <c r="H471" s="44" t="b">
        <f>INDEX(Fixtures_Rosters!$L$27:$AA$40,$E471,INDEX($D$2:$D$15,$A471))="Available"</f>
        <v>1</v>
      </c>
      <c r="I471" s="44" t="b">
        <f>AND(NOT(OR(UPPER(INDEX(Fixtures_Rosters!$G$27:$G$40,$E471))="COACH",UPPER(INDEX(Fixtures_Rosters!$G$27:$G$40,$E471))="ASSISTANT COACH")),IF(UPPER(INDEX($E$2:$E$15,$A471))="HOME",OR(UPPER(INDEX(Fixtures_Rosters!$E$27:$E$40,$E471))="ELECTRONIC",UPPER(INDEX(Fixtures_Rosters!$E$27:$E$40,$E471))="BOTH"),IF(UPPER(INDEX($E$2:$E$15,$A471))="AWAY",OR(UPPER(INDEX(Fixtures_Rosters!$E$27:$E$40,$E471))="PAPER",UPPER(INDEX(Fixtures_Rosters!$E$27:$E$40,$E471))="BOTH"),FALSE)))</f>
        <v>0</v>
      </c>
      <c r="J471" s="44" t="b">
        <f>TRUE</f>
        <v>1</v>
      </c>
      <c r="K471" s="44" t="b">
        <f>TRUE</f>
        <v>1</v>
      </c>
      <c r="L471" s="44">
        <f t="shared" si="102"/>
        <v>48</v>
      </c>
      <c r="M471" s="44">
        <f t="shared" si="103"/>
        <v>8</v>
      </c>
      <c r="N471" s="44">
        <f>MOD($E471-$A471-$C471+ROWS(Fixtures_Rosters!$C$27:$C$40)*2,ROWS(Fixtures_Rosters!$C$27:$C$40))</f>
        <v>6</v>
      </c>
      <c r="O471" s="44" t="b">
        <f t="shared" si="104"/>
        <v>1</v>
      </c>
      <c r="P471" s="44">
        <f>IF(AND(INDEX($F$2:$F$15,$A471),$G471,$H471,$I471,$J471,$K471,$O471),$M471*Validation_Lists!$I$3*Validation_Lists!$I$3+$L471*Validation_Lists!$I$3+$N471,Validation_Lists!$I$2)</f>
        <v>999999</v>
      </c>
    </row>
    <row r="472" spans="1:16" x14ac:dyDescent="0.2">
      <c r="A472" s="44">
        <v>9</v>
      </c>
      <c r="B472" s="44">
        <v>9</v>
      </c>
      <c r="C472" s="44">
        <v>1</v>
      </c>
      <c r="D472" s="44" t="s">
        <v>56</v>
      </c>
      <c r="E472" s="44">
        <v>3</v>
      </c>
      <c r="F472" s="44" t="str">
        <f>IF(Fixtures_Rosters!$C$29="","",Fixtures_Rosters!$C$29)</f>
        <v/>
      </c>
      <c r="G472" s="44" t="b">
        <f>AND(LEN($F472&amp;"")&gt;0,UPPER(INDEX(Fixtures_Rosters!$F$27:$F$40,$E472))="YES")</f>
        <v>0</v>
      </c>
      <c r="H472" s="44" t="b">
        <f>INDEX(Fixtures_Rosters!$L$27:$AA$40,$E472,INDEX($D$2:$D$15,$A472))="Available"</f>
        <v>1</v>
      </c>
      <c r="I472" s="44" t="b">
        <f>AND(NOT(OR(UPPER(INDEX(Fixtures_Rosters!$G$27:$G$40,$E472))="COACH",UPPER(INDEX(Fixtures_Rosters!$G$27:$G$40,$E472))="ASSISTANT COACH")),IF(UPPER(INDEX($E$2:$E$15,$A472))="HOME",OR(UPPER(INDEX(Fixtures_Rosters!$E$27:$E$40,$E472))="ELECTRONIC",UPPER(INDEX(Fixtures_Rosters!$E$27:$E$40,$E472))="BOTH"),IF(UPPER(INDEX($E$2:$E$15,$A472))="AWAY",OR(UPPER(INDEX(Fixtures_Rosters!$E$27:$E$40,$E472))="PAPER",UPPER(INDEX(Fixtures_Rosters!$E$27:$E$40,$E472))="BOTH"),FALSE)))</f>
        <v>0</v>
      </c>
      <c r="J472" s="44" t="b">
        <f>TRUE</f>
        <v>1</v>
      </c>
      <c r="K472" s="44" t="b">
        <f>TRUE</f>
        <v>1</v>
      </c>
      <c r="L472" s="44">
        <f t="shared" si="102"/>
        <v>48</v>
      </c>
      <c r="M472" s="44">
        <f t="shared" si="103"/>
        <v>8</v>
      </c>
      <c r="N472" s="44">
        <f>MOD($E472-$A472-$C472+ROWS(Fixtures_Rosters!$C$27:$C$40)*2,ROWS(Fixtures_Rosters!$C$27:$C$40))</f>
        <v>7</v>
      </c>
      <c r="O472" s="44" t="b">
        <f t="shared" si="104"/>
        <v>1</v>
      </c>
      <c r="P472" s="44">
        <f>IF(AND(INDEX($F$2:$F$15,$A472),$G472,$H472,$I472,$J472,$K472,$O472),$M472*Validation_Lists!$I$3*Validation_Lists!$I$3+$L472*Validation_Lists!$I$3+$N472,Validation_Lists!$I$2)</f>
        <v>999999</v>
      </c>
    </row>
    <row r="473" spans="1:16" x14ac:dyDescent="0.2">
      <c r="A473" s="44">
        <v>9</v>
      </c>
      <c r="B473" s="44">
        <v>9</v>
      </c>
      <c r="C473" s="44">
        <v>1</v>
      </c>
      <c r="D473" s="44" t="s">
        <v>56</v>
      </c>
      <c r="E473" s="44">
        <v>4</v>
      </c>
      <c r="F473" s="44" t="str">
        <f>IF(Fixtures_Rosters!$C$30="","",Fixtures_Rosters!$C$30)</f>
        <v/>
      </c>
      <c r="G473" s="44" t="b">
        <f>AND(LEN($F473&amp;"")&gt;0,UPPER(INDEX(Fixtures_Rosters!$F$27:$F$40,$E473))="YES")</f>
        <v>0</v>
      </c>
      <c r="H473" s="44" t="b">
        <f>INDEX(Fixtures_Rosters!$L$27:$AA$40,$E473,INDEX($D$2:$D$15,$A473))="Available"</f>
        <v>1</v>
      </c>
      <c r="I473" s="44" t="b">
        <f>AND(NOT(OR(UPPER(INDEX(Fixtures_Rosters!$G$27:$G$40,$E473))="COACH",UPPER(INDEX(Fixtures_Rosters!$G$27:$G$40,$E473))="ASSISTANT COACH")),IF(UPPER(INDEX($E$2:$E$15,$A473))="HOME",OR(UPPER(INDEX(Fixtures_Rosters!$E$27:$E$40,$E473))="ELECTRONIC",UPPER(INDEX(Fixtures_Rosters!$E$27:$E$40,$E473))="BOTH"),IF(UPPER(INDEX($E$2:$E$15,$A473))="AWAY",OR(UPPER(INDEX(Fixtures_Rosters!$E$27:$E$40,$E473))="PAPER",UPPER(INDEX(Fixtures_Rosters!$E$27:$E$40,$E473))="BOTH"),FALSE)))</f>
        <v>0</v>
      </c>
      <c r="J473" s="44" t="b">
        <f>TRUE</f>
        <v>1</v>
      </c>
      <c r="K473" s="44" t="b">
        <f>TRUE</f>
        <v>1</v>
      </c>
      <c r="L473" s="44">
        <f t="shared" si="102"/>
        <v>48</v>
      </c>
      <c r="M473" s="44">
        <f t="shared" si="103"/>
        <v>8</v>
      </c>
      <c r="N473" s="44">
        <f>MOD($E473-$A473-$C473+ROWS(Fixtures_Rosters!$C$27:$C$40)*2,ROWS(Fixtures_Rosters!$C$27:$C$40))</f>
        <v>8</v>
      </c>
      <c r="O473" s="44" t="b">
        <f t="shared" si="104"/>
        <v>1</v>
      </c>
      <c r="P473" s="44">
        <f>IF(AND(INDEX($F$2:$F$15,$A473),$G473,$H473,$I473,$J473,$K473,$O473),$M473*Validation_Lists!$I$3*Validation_Lists!$I$3+$L473*Validation_Lists!$I$3+$N473,Validation_Lists!$I$2)</f>
        <v>999999</v>
      </c>
    </row>
    <row r="474" spans="1:16" x14ac:dyDescent="0.2">
      <c r="A474" s="44">
        <v>9</v>
      </c>
      <c r="B474" s="44">
        <v>9</v>
      </c>
      <c r="C474" s="44">
        <v>1</v>
      </c>
      <c r="D474" s="44" t="s">
        <v>56</v>
      </c>
      <c r="E474" s="44">
        <v>5</v>
      </c>
      <c r="F474" s="44" t="str">
        <f>IF(Fixtures_Rosters!$C$31="","",Fixtures_Rosters!$C$31)</f>
        <v/>
      </c>
      <c r="G474" s="44" t="b">
        <f>AND(LEN($F474&amp;"")&gt;0,UPPER(INDEX(Fixtures_Rosters!$F$27:$F$40,$E474))="YES")</f>
        <v>0</v>
      </c>
      <c r="H474" s="44" t="b">
        <f>INDEX(Fixtures_Rosters!$L$27:$AA$40,$E474,INDEX($D$2:$D$15,$A474))="Available"</f>
        <v>1</v>
      </c>
      <c r="I474" s="44" t="b">
        <f>AND(NOT(OR(UPPER(INDEX(Fixtures_Rosters!$G$27:$G$40,$E474))="COACH",UPPER(INDEX(Fixtures_Rosters!$G$27:$G$40,$E474))="ASSISTANT COACH")),IF(UPPER(INDEX($E$2:$E$15,$A474))="HOME",OR(UPPER(INDEX(Fixtures_Rosters!$E$27:$E$40,$E474))="ELECTRONIC",UPPER(INDEX(Fixtures_Rosters!$E$27:$E$40,$E474))="BOTH"),IF(UPPER(INDEX($E$2:$E$15,$A474))="AWAY",OR(UPPER(INDEX(Fixtures_Rosters!$E$27:$E$40,$E474))="PAPER",UPPER(INDEX(Fixtures_Rosters!$E$27:$E$40,$E474))="BOTH"),FALSE)))</f>
        <v>0</v>
      </c>
      <c r="J474" s="44" t="b">
        <f>TRUE</f>
        <v>1</v>
      </c>
      <c r="K474" s="44" t="b">
        <f>TRUE</f>
        <v>1</v>
      </c>
      <c r="L474" s="44">
        <f t="shared" si="102"/>
        <v>48</v>
      </c>
      <c r="M474" s="44">
        <f t="shared" si="103"/>
        <v>8</v>
      </c>
      <c r="N474" s="44">
        <f>MOD($E474-$A474-$C474+ROWS(Fixtures_Rosters!$C$27:$C$40)*2,ROWS(Fixtures_Rosters!$C$27:$C$40))</f>
        <v>9</v>
      </c>
      <c r="O474" s="44" t="b">
        <f t="shared" si="104"/>
        <v>1</v>
      </c>
      <c r="P474" s="44">
        <f>IF(AND(INDEX($F$2:$F$15,$A474),$G474,$H474,$I474,$J474,$K474,$O474),$M474*Validation_Lists!$I$3*Validation_Lists!$I$3+$L474*Validation_Lists!$I$3+$N474,Validation_Lists!$I$2)</f>
        <v>999999</v>
      </c>
    </row>
    <row r="475" spans="1:16" x14ac:dyDescent="0.2">
      <c r="A475" s="44">
        <v>9</v>
      </c>
      <c r="B475" s="44">
        <v>9</v>
      </c>
      <c r="C475" s="44">
        <v>1</v>
      </c>
      <c r="D475" s="44" t="s">
        <v>56</v>
      </c>
      <c r="E475" s="44">
        <v>6</v>
      </c>
      <c r="F475" s="44" t="str">
        <f>IF(Fixtures_Rosters!$C$32="","",Fixtures_Rosters!$C$32)</f>
        <v/>
      </c>
      <c r="G475" s="44" t="b">
        <f>AND(LEN($F475&amp;"")&gt;0,UPPER(INDEX(Fixtures_Rosters!$F$27:$F$40,$E475))="YES")</f>
        <v>0</v>
      </c>
      <c r="H475" s="44" t="b">
        <f>INDEX(Fixtures_Rosters!$L$27:$AA$40,$E475,INDEX($D$2:$D$15,$A475))="Available"</f>
        <v>1</v>
      </c>
      <c r="I475" s="44" t="b">
        <f>AND(NOT(OR(UPPER(INDEX(Fixtures_Rosters!$G$27:$G$40,$E475))="COACH",UPPER(INDEX(Fixtures_Rosters!$G$27:$G$40,$E475))="ASSISTANT COACH")),IF(UPPER(INDEX($E$2:$E$15,$A475))="HOME",OR(UPPER(INDEX(Fixtures_Rosters!$E$27:$E$40,$E475))="ELECTRONIC",UPPER(INDEX(Fixtures_Rosters!$E$27:$E$40,$E475))="BOTH"),IF(UPPER(INDEX($E$2:$E$15,$A475))="AWAY",OR(UPPER(INDEX(Fixtures_Rosters!$E$27:$E$40,$E475))="PAPER",UPPER(INDEX(Fixtures_Rosters!$E$27:$E$40,$E475))="BOTH"),FALSE)))</f>
        <v>0</v>
      </c>
      <c r="J475" s="44" t="b">
        <f>TRUE</f>
        <v>1</v>
      </c>
      <c r="K475" s="44" t="b">
        <f>TRUE</f>
        <v>1</v>
      </c>
      <c r="L475" s="44">
        <f t="shared" si="102"/>
        <v>48</v>
      </c>
      <c r="M475" s="44">
        <f t="shared" si="103"/>
        <v>8</v>
      </c>
      <c r="N475" s="44">
        <f>MOD($E475-$A475-$C475+ROWS(Fixtures_Rosters!$C$27:$C$40)*2,ROWS(Fixtures_Rosters!$C$27:$C$40))</f>
        <v>10</v>
      </c>
      <c r="O475" s="44" t="b">
        <f t="shared" si="104"/>
        <v>1</v>
      </c>
      <c r="P475" s="44">
        <f>IF(AND(INDEX($F$2:$F$15,$A475),$G475,$H475,$I475,$J475,$K475,$O475),$M475*Validation_Lists!$I$3*Validation_Lists!$I$3+$L475*Validation_Lists!$I$3+$N475,Validation_Lists!$I$2)</f>
        <v>999999</v>
      </c>
    </row>
    <row r="476" spans="1:16" x14ac:dyDescent="0.2">
      <c r="A476" s="44">
        <v>9</v>
      </c>
      <c r="B476" s="44">
        <v>9</v>
      </c>
      <c r="C476" s="44">
        <v>1</v>
      </c>
      <c r="D476" s="44" t="s">
        <v>56</v>
      </c>
      <c r="E476" s="44">
        <v>7</v>
      </c>
      <c r="F476" s="44" t="str">
        <f>IF(Fixtures_Rosters!$C$33="","",Fixtures_Rosters!$C$33)</f>
        <v/>
      </c>
      <c r="G476" s="44" t="b">
        <f>AND(LEN($F476&amp;"")&gt;0,UPPER(INDEX(Fixtures_Rosters!$F$27:$F$40,$E476))="YES")</f>
        <v>0</v>
      </c>
      <c r="H476" s="44" t="b">
        <f>INDEX(Fixtures_Rosters!$L$27:$AA$40,$E476,INDEX($D$2:$D$15,$A476))="Available"</f>
        <v>1</v>
      </c>
      <c r="I476" s="44" t="b">
        <f>AND(NOT(OR(UPPER(INDEX(Fixtures_Rosters!$G$27:$G$40,$E476))="COACH",UPPER(INDEX(Fixtures_Rosters!$G$27:$G$40,$E476))="ASSISTANT COACH")),IF(UPPER(INDEX($E$2:$E$15,$A476))="HOME",OR(UPPER(INDEX(Fixtures_Rosters!$E$27:$E$40,$E476))="ELECTRONIC",UPPER(INDEX(Fixtures_Rosters!$E$27:$E$40,$E476))="BOTH"),IF(UPPER(INDEX($E$2:$E$15,$A476))="AWAY",OR(UPPER(INDEX(Fixtures_Rosters!$E$27:$E$40,$E476))="PAPER",UPPER(INDEX(Fixtures_Rosters!$E$27:$E$40,$E476))="BOTH"),FALSE)))</f>
        <v>0</v>
      </c>
      <c r="J476" s="44" t="b">
        <f>TRUE</f>
        <v>1</v>
      </c>
      <c r="K476" s="44" t="b">
        <f>TRUE</f>
        <v>1</v>
      </c>
      <c r="L476" s="44">
        <f t="shared" si="102"/>
        <v>48</v>
      </c>
      <c r="M476" s="44">
        <f t="shared" si="103"/>
        <v>8</v>
      </c>
      <c r="N476" s="44">
        <f>MOD($E476-$A476-$C476+ROWS(Fixtures_Rosters!$C$27:$C$40)*2,ROWS(Fixtures_Rosters!$C$27:$C$40))</f>
        <v>11</v>
      </c>
      <c r="O476" s="44" t="b">
        <f t="shared" si="104"/>
        <v>1</v>
      </c>
      <c r="P476" s="44">
        <f>IF(AND(INDEX($F$2:$F$15,$A476),$G476,$H476,$I476,$J476,$K476,$O476),$M476*Validation_Lists!$I$3*Validation_Lists!$I$3+$L476*Validation_Lists!$I$3+$N476,Validation_Lists!$I$2)</f>
        <v>999999</v>
      </c>
    </row>
    <row r="477" spans="1:16" x14ac:dyDescent="0.2">
      <c r="A477" s="44">
        <v>9</v>
      </c>
      <c r="B477" s="44">
        <v>9</v>
      </c>
      <c r="C477" s="44">
        <v>1</v>
      </c>
      <c r="D477" s="44" t="s">
        <v>56</v>
      </c>
      <c r="E477" s="44">
        <v>8</v>
      </c>
      <c r="F477" s="44" t="str">
        <f>IF(Fixtures_Rosters!$C$34="","",Fixtures_Rosters!$C$34)</f>
        <v/>
      </c>
      <c r="G477" s="44" t="b">
        <f>AND(LEN($F477&amp;"")&gt;0,UPPER(INDEX(Fixtures_Rosters!$F$27:$F$40,$E477))="YES")</f>
        <v>0</v>
      </c>
      <c r="H477" s="44" t="b">
        <f>INDEX(Fixtures_Rosters!$L$27:$AA$40,$E477,INDEX($D$2:$D$15,$A477))="Available"</f>
        <v>1</v>
      </c>
      <c r="I477" s="44" t="b">
        <f>AND(NOT(OR(UPPER(INDEX(Fixtures_Rosters!$G$27:$G$40,$E477))="COACH",UPPER(INDEX(Fixtures_Rosters!$G$27:$G$40,$E477))="ASSISTANT COACH")),IF(UPPER(INDEX($E$2:$E$15,$A477))="HOME",OR(UPPER(INDEX(Fixtures_Rosters!$E$27:$E$40,$E477))="ELECTRONIC",UPPER(INDEX(Fixtures_Rosters!$E$27:$E$40,$E477))="BOTH"),IF(UPPER(INDEX($E$2:$E$15,$A477))="AWAY",OR(UPPER(INDEX(Fixtures_Rosters!$E$27:$E$40,$E477))="PAPER",UPPER(INDEX(Fixtures_Rosters!$E$27:$E$40,$E477))="BOTH"),FALSE)))</f>
        <v>0</v>
      </c>
      <c r="J477" s="44" t="b">
        <f>TRUE</f>
        <v>1</v>
      </c>
      <c r="K477" s="44" t="b">
        <f>TRUE</f>
        <v>1</v>
      </c>
      <c r="L477" s="44">
        <f t="shared" si="102"/>
        <v>48</v>
      </c>
      <c r="M477" s="44">
        <f t="shared" si="103"/>
        <v>8</v>
      </c>
      <c r="N477" s="44">
        <f>MOD($E477-$A477-$C477+ROWS(Fixtures_Rosters!$C$27:$C$40)*2,ROWS(Fixtures_Rosters!$C$27:$C$40))</f>
        <v>12</v>
      </c>
      <c r="O477" s="44" t="b">
        <f t="shared" si="104"/>
        <v>1</v>
      </c>
      <c r="P477" s="44">
        <f>IF(AND(INDEX($F$2:$F$15,$A477),$G477,$H477,$I477,$J477,$K477,$O477),$M477*Validation_Lists!$I$3*Validation_Lists!$I$3+$L477*Validation_Lists!$I$3+$N477,Validation_Lists!$I$2)</f>
        <v>999999</v>
      </c>
    </row>
    <row r="478" spans="1:16" x14ac:dyDescent="0.2">
      <c r="A478" s="44">
        <v>9</v>
      </c>
      <c r="B478" s="44">
        <v>9</v>
      </c>
      <c r="C478" s="44">
        <v>1</v>
      </c>
      <c r="D478" s="44" t="s">
        <v>56</v>
      </c>
      <c r="E478" s="44">
        <v>9</v>
      </c>
      <c r="F478" s="44" t="str">
        <f>IF(Fixtures_Rosters!$C$35="","",Fixtures_Rosters!$C$35)</f>
        <v/>
      </c>
      <c r="G478" s="44" t="b">
        <f>AND(LEN($F478&amp;"")&gt;0,UPPER(INDEX(Fixtures_Rosters!$F$27:$F$40,$E478))="YES")</f>
        <v>0</v>
      </c>
      <c r="H478" s="44" t="b">
        <f>INDEX(Fixtures_Rosters!$L$27:$AA$40,$E478,INDEX($D$2:$D$15,$A478))="Available"</f>
        <v>1</v>
      </c>
      <c r="I478" s="44" t="b">
        <f>AND(NOT(OR(UPPER(INDEX(Fixtures_Rosters!$G$27:$G$40,$E478))="COACH",UPPER(INDEX(Fixtures_Rosters!$G$27:$G$40,$E478))="ASSISTANT COACH")),IF(UPPER(INDEX($E$2:$E$15,$A478))="HOME",OR(UPPER(INDEX(Fixtures_Rosters!$E$27:$E$40,$E478))="ELECTRONIC",UPPER(INDEX(Fixtures_Rosters!$E$27:$E$40,$E478))="BOTH"),IF(UPPER(INDEX($E$2:$E$15,$A478))="AWAY",OR(UPPER(INDEX(Fixtures_Rosters!$E$27:$E$40,$E478))="PAPER",UPPER(INDEX(Fixtures_Rosters!$E$27:$E$40,$E478))="BOTH"),FALSE)))</f>
        <v>0</v>
      </c>
      <c r="J478" s="44" t="b">
        <f>TRUE</f>
        <v>1</v>
      </c>
      <c r="K478" s="44" t="b">
        <f>TRUE</f>
        <v>1</v>
      </c>
      <c r="L478" s="44">
        <f t="shared" si="102"/>
        <v>48</v>
      </c>
      <c r="M478" s="44">
        <f t="shared" si="103"/>
        <v>8</v>
      </c>
      <c r="N478" s="44">
        <f>MOD($E478-$A478-$C478+ROWS(Fixtures_Rosters!$C$27:$C$40)*2,ROWS(Fixtures_Rosters!$C$27:$C$40))</f>
        <v>13</v>
      </c>
      <c r="O478" s="44" t="b">
        <f t="shared" si="104"/>
        <v>1</v>
      </c>
      <c r="P478" s="44">
        <f>IF(AND(INDEX($F$2:$F$15,$A478),$G478,$H478,$I478,$J478,$K478,$O478),$M478*Validation_Lists!$I$3*Validation_Lists!$I$3+$L478*Validation_Lists!$I$3+$N478,Validation_Lists!$I$2)</f>
        <v>999999</v>
      </c>
    </row>
    <row r="479" spans="1:16" x14ac:dyDescent="0.2">
      <c r="A479" s="44">
        <v>9</v>
      </c>
      <c r="B479" s="44">
        <v>9</v>
      </c>
      <c r="C479" s="44">
        <v>1</v>
      </c>
      <c r="D479" s="44" t="s">
        <v>56</v>
      </c>
      <c r="E479" s="44">
        <v>10</v>
      </c>
      <c r="F479" s="44" t="str">
        <f>IF(Fixtures_Rosters!$C$36="","",Fixtures_Rosters!$C$36)</f>
        <v/>
      </c>
      <c r="G479" s="44" t="b">
        <f>AND(LEN($F479&amp;"")&gt;0,UPPER(INDEX(Fixtures_Rosters!$F$27:$F$40,$E479))="YES")</f>
        <v>0</v>
      </c>
      <c r="H479" s="44" t="b">
        <f>INDEX(Fixtures_Rosters!$L$27:$AA$40,$E479,INDEX($D$2:$D$15,$A479))="Available"</f>
        <v>1</v>
      </c>
      <c r="I479" s="44" t="b">
        <f>AND(NOT(OR(UPPER(INDEX(Fixtures_Rosters!$G$27:$G$40,$E479))="COACH",UPPER(INDEX(Fixtures_Rosters!$G$27:$G$40,$E479))="ASSISTANT COACH")),IF(UPPER(INDEX($E$2:$E$15,$A479))="HOME",OR(UPPER(INDEX(Fixtures_Rosters!$E$27:$E$40,$E479))="ELECTRONIC",UPPER(INDEX(Fixtures_Rosters!$E$27:$E$40,$E479))="BOTH"),IF(UPPER(INDEX($E$2:$E$15,$A479))="AWAY",OR(UPPER(INDEX(Fixtures_Rosters!$E$27:$E$40,$E479))="PAPER",UPPER(INDEX(Fixtures_Rosters!$E$27:$E$40,$E479))="BOTH"),FALSE)))</f>
        <v>0</v>
      </c>
      <c r="J479" s="44" t="b">
        <f>TRUE</f>
        <v>1</v>
      </c>
      <c r="K479" s="44" t="b">
        <f>TRUE</f>
        <v>1</v>
      </c>
      <c r="L479" s="44">
        <f t="shared" si="102"/>
        <v>48</v>
      </c>
      <c r="M479" s="44">
        <f t="shared" si="103"/>
        <v>8</v>
      </c>
      <c r="N479" s="44">
        <f>MOD($E479-$A479-$C479+ROWS(Fixtures_Rosters!$C$27:$C$40)*2,ROWS(Fixtures_Rosters!$C$27:$C$40))</f>
        <v>0</v>
      </c>
      <c r="O479" s="44" t="b">
        <f t="shared" si="104"/>
        <v>1</v>
      </c>
      <c r="P479" s="44">
        <f>IF(AND(INDEX($F$2:$F$15,$A479),$G479,$H479,$I479,$J479,$K479,$O479),$M479*Validation_Lists!$I$3*Validation_Lists!$I$3+$L479*Validation_Lists!$I$3+$N479,Validation_Lists!$I$2)</f>
        <v>999999</v>
      </c>
    </row>
    <row r="480" spans="1:16" x14ac:dyDescent="0.2">
      <c r="A480" s="44">
        <v>9</v>
      </c>
      <c r="B480" s="44">
        <v>9</v>
      </c>
      <c r="C480" s="44">
        <v>1</v>
      </c>
      <c r="D480" s="44" t="s">
        <v>56</v>
      </c>
      <c r="E480" s="44">
        <v>11</v>
      </c>
      <c r="F480" s="44" t="str">
        <f>IF(Fixtures_Rosters!$C$37="","",Fixtures_Rosters!$C$37)</f>
        <v/>
      </c>
      <c r="G480" s="44" t="b">
        <f>AND(LEN($F480&amp;"")&gt;0,UPPER(INDEX(Fixtures_Rosters!$F$27:$F$40,$E480))="YES")</f>
        <v>0</v>
      </c>
      <c r="H480" s="44" t="b">
        <f>INDEX(Fixtures_Rosters!$L$27:$AA$40,$E480,INDEX($D$2:$D$15,$A480))="Available"</f>
        <v>1</v>
      </c>
      <c r="I480" s="44" t="b">
        <f>AND(NOT(OR(UPPER(INDEX(Fixtures_Rosters!$G$27:$G$40,$E480))="COACH",UPPER(INDEX(Fixtures_Rosters!$G$27:$G$40,$E480))="ASSISTANT COACH")),IF(UPPER(INDEX($E$2:$E$15,$A480))="HOME",OR(UPPER(INDEX(Fixtures_Rosters!$E$27:$E$40,$E480))="ELECTRONIC",UPPER(INDEX(Fixtures_Rosters!$E$27:$E$40,$E480))="BOTH"),IF(UPPER(INDEX($E$2:$E$15,$A480))="AWAY",OR(UPPER(INDEX(Fixtures_Rosters!$E$27:$E$40,$E480))="PAPER",UPPER(INDEX(Fixtures_Rosters!$E$27:$E$40,$E480))="BOTH"),FALSE)))</f>
        <v>0</v>
      </c>
      <c r="J480" s="44" t="b">
        <f>TRUE</f>
        <v>1</v>
      </c>
      <c r="K480" s="44" t="b">
        <f>TRUE</f>
        <v>1</v>
      </c>
      <c r="L480" s="44">
        <f t="shared" si="102"/>
        <v>48</v>
      </c>
      <c r="M480" s="44">
        <f t="shared" si="103"/>
        <v>8</v>
      </c>
      <c r="N480" s="44">
        <f>MOD($E480-$A480-$C480+ROWS(Fixtures_Rosters!$C$27:$C$40)*2,ROWS(Fixtures_Rosters!$C$27:$C$40))</f>
        <v>1</v>
      </c>
      <c r="O480" s="44" t="b">
        <f t="shared" si="104"/>
        <v>1</v>
      </c>
      <c r="P480" s="44">
        <f>IF(AND(INDEX($F$2:$F$15,$A480),$G480,$H480,$I480,$J480,$K480,$O480),$M480*Validation_Lists!$I$3*Validation_Lists!$I$3+$L480*Validation_Lists!$I$3+$N480,Validation_Lists!$I$2)</f>
        <v>999999</v>
      </c>
    </row>
    <row r="481" spans="1:16" x14ac:dyDescent="0.2">
      <c r="A481" s="44">
        <v>9</v>
      </c>
      <c r="B481" s="44">
        <v>9</v>
      </c>
      <c r="C481" s="44">
        <v>1</v>
      </c>
      <c r="D481" s="44" t="s">
        <v>56</v>
      </c>
      <c r="E481" s="44">
        <v>12</v>
      </c>
      <c r="F481" s="44" t="str">
        <f>IF(Fixtures_Rosters!$C$38="","",Fixtures_Rosters!$C$38)</f>
        <v/>
      </c>
      <c r="G481" s="44" t="b">
        <f>AND(LEN($F481&amp;"")&gt;0,UPPER(INDEX(Fixtures_Rosters!$F$27:$F$40,$E481))="YES")</f>
        <v>0</v>
      </c>
      <c r="H481" s="44" t="b">
        <f>INDEX(Fixtures_Rosters!$L$27:$AA$40,$E481,INDEX($D$2:$D$15,$A481))="Available"</f>
        <v>1</v>
      </c>
      <c r="I481" s="44" t="b">
        <f>AND(NOT(OR(UPPER(INDEX(Fixtures_Rosters!$G$27:$G$40,$E481))="COACH",UPPER(INDEX(Fixtures_Rosters!$G$27:$G$40,$E481))="ASSISTANT COACH")),IF(UPPER(INDEX($E$2:$E$15,$A481))="HOME",OR(UPPER(INDEX(Fixtures_Rosters!$E$27:$E$40,$E481))="ELECTRONIC",UPPER(INDEX(Fixtures_Rosters!$E$27:$E$40,$E481))="BOTH"),IF(UPPER(INDEX($E$2:$E$15,$A481))="AWAY",OR(UPPER(INDEX(Fixtures_Rosters!$E$27:$E$40,$E481))="PAPER",UPPER(INDEX(Fixtures_Rosters!$E$27:$E$40,$E481))="BOTH"),FALSE)))</f>
        <v>0</v>
      </c>
      <c r="J481" s="44" t="b">
        <f>TRUE</f>
        <v>1</v>
      </c>
      <c r="K481" s="44" t="b">
        <f>TRUE</f>
        <v>1</v>
      </c>
      <c r="L481" s="44">
        <f t="shared" si="102"/>
        <v>48</v>
      </c>
      <c r="M481" s="44">
        <f t="shared" si="103"/>
        <v>8</v>
      </c>
      <c r="N481" s="44">
        <f>MOD($E481-$A481-$C481+ROWS(Fixtures_Rosters!$C$27:$C$40)*2,ROWS(Fixtures_Rosters!$C$27:$C$40))</f>
        <v>2</v>
      </c>
      <c r="O481" s="44" t="b">
        <f t="shared" si="104"/>
        <v>1</v>
      </c>
      <c r="P481" s="44">
        <f>IF(AND(INDEX($F$2:$F$15,$A481),$G481,$H481,$I481,$J481,$K481,$O481),$M481*Validation_Lists!$I$3*Validation_Lists!$I$3+$L481*Validation_Lists!$I$3+$N481,Validation_Lists!$I$2)</f>
        <v>999999</v>
      </c>
    </row>
    <row r="482" spans="1:16" x14ac:dyDescent="0.2">
      <c r="A482" s="44">
        <v>9</v>
      </c>
      <c r="B482" s="44">
        <v>9</v>
      </c>
      <c r="C482" s="44">
        <v>1</v>
      </c>
      <c r="D482" s="44" t="s">
        <v>56</v>
      </c>
      <c r="E482" s="44">
        <v>13</v>
      </c>
      <c r="F482" s="44" t="str">
        <f>IF(Fixtures_Rosters!$C$39="","",Fixtures_Rosters!$C$39)</f>
        <v/>
      </c>
      <c r="G482" s="44" t="b">
        <f>AND(LEN($F482&amp;"")&gt;0,UPPER(INDEX(Fixtures_Rosters!$F$27:$F$40,$E482))="YES")</f>
        <v>0</v>
      </c>
      <c r="H482" s="44" t="b">
        <f>INDEX(Fixtures_Rosters!$L$27:$AA$40,$E482,INDEX($D$2:$D$15,$A482))="Available"</f>
        <v>1</v>
      </c>
      <c r="I482" s="44" t="b">
        <f>AND(NOT(OR(UPPER(INDEX(Fixtures_Rosters!$G$27:$G$40,$E482))="COACH",UPPER(INDEX(Fixtures_Rosters!$G$27:$G$40,$E482))="ASSISTANT COACH")),IF(UPPER(INDEX($E$2:$E$15,$A482))="HOME",OR(UPPER(INDEX(Fixtures_Rosters!$E$27:$E$40,$E482))="ELECTRONIC",UPPER(INDEX(Fixtures_Rosters!$E$27:$E$40,$E482))="BOTH"),IF(UPPER(INDEX($E$2:$E$15,$A482))="AWAY",OR(UPPER(INDEX(Fixtures_Rosters!$E$27:$E$40,$E482))="PAPER",UPPER(INDEX(Fixtures_Rosters!$E$27:$E$40,$E482))="BOTH"),FALSE)))</f>
        <v>0</v>
      </c>
      <c r="J482" s="44" t="b">
        <f>TRUE</f>
        <v>1</v>
      </c>
      <c r="K482" s="44" t="b">
        <f>TRUE</f>
        <v>1</v>
      </c>
      <c r="L482" s="44">
        <f t="shared" si="102"/>
        <v>48</v>
      </c>
      <c r="M482" s="44">
        <f t="shared" si="103"/>
        <v>8</v>
      </c>
      <c r="N482" s="44">
        <f>MOD($E482-$A482-$C482+ROWS(Fixtures_Rosters!$C$27:$C$40)*2,ROWS(Fixtures_Rosters!$C$27:$C$40))</f>
        <v>3</v>
      </c>
      <c r="O482" s="44" t="b">
        <f t="shared" si="104"/>
        <v>1</v>
      </c>
      <c r="P482" s="44">
        <f>IF(AND(INDEX($F$2:$F$15,$A482),$G482,$H482,$I482,$J482,$K482,$O482),$M482*Validation_Lists!$I$3*Validation_Lists!$I$3+$L482*Validation_Lists!$I$3+$N482,Validation_Lists!$I$2)</f>
        <v>999999</v>
      </c>
    </row>
    <row r="483" spans="1:16" x14ac:dyDescent="0.2">
      <c r="A483" s="44">
        <v>9</v>
      </c>
      <c r="B483" s="44">
        <v>9</v>
      </c>
      <c r="C483" s="44">
        <v>1</v>
      </c>
      <c r="D483" s="44" t="s">
        <v>56</v>
      </c>
      <c r="E483" s="44">
        <v>14</v>
      </c>
      <c r="F483" s="44" t="str">
        <f>IF(Fixtures_Rosters!$C$40="","",Fixtures_Rosters!$C$40)</f>
        <v/>
      </c>
      <c r="G483" s="44" t="b">
        <f>AND(LEN($F483&amp;"")&gt;0,UPPER(INDEX(Fixtures_Rosters!$F$27:$F$40,$E483))="YES")</f>
        <v>0</v>
      </c>
      <c r="H483" s="44" t="b">
        <f>INDEX(Fixtures_Rosters!$L$27:$AA$40,$E483,INDEX($D$2:$D$15,$A483))="Available"</f>
        <v>1</v>
      </c>
      <c r="I483" s="44" t="b">
        <f>AND(NOT(OR(UPPER(INDEX(Fixtures_Rosters!$G$27:$G$40,$E483))="COACH",UPPER(INDEX(Fixtures_Rosters!$G$27:$G$40,$E483))="ASSISTANT COACH")),IF(UPPER(INDEX($E$2:$E$15,$A483))="HOME",OR(UPPER(INDEX(Fixtures_Rosters!$E$27:$E$40,$E483))="ELECTRONIC",UPPER(INDEX(Fixtures_Rosters!$E$27:$E$40,$E483))="BOTH"),IF(UPPER(INDEX($E$2:$E$15,$A483))="AWAY",OR(UPPER(INDEX(Fixtures_Rosters!$E$27:$E$40,$E483))="PAPER",UPPER(INDEX(Fixtures_Rosters!$E$27:$E$40,$E483))="BOTH"),FALSE)))</f>
        <v>0</v>
      </c>
      <c r="J483" s="44" t="b">
        <f>TRUE</f>
        <v>1</v>
      </c>
      <c r="K483" s="44" t="b">
        <f>TRUE</f>
        <v>1</v>
      </c>
      <c r="L483" s="44">
        <f t="shared" si="102"/>
        <v>48</v>
      </c>
      <c r="M483" s="44">
        <f t="shared" si="103"/>
        <v>8</v>
      </c>
      <c r="N483" s="44">
        <f>MOD($E483-$A483-$C483+ROWS(Fixtures_Rosters!$C$27:$C$40)*2,ROWS(Fixtures_Rosters!$C$27:$C$40))</f>
        <v>4</v>
      </c>
      <c r="O483" s="44" t="b">
        <f t="shared" si="104"/>
        <v>1</v>
      </c>
      <c r="P483" s="44">
        <f>IF(AND(INDEX($F$2:$F$15,$A483),$G483,$H483,$I483,$J483,$K483,$O483),$M483*Validation_Lists!$I$3*Validation_Lists!$I$3+$L483*Validation_Lists!$I$3+$N483,Validation_Lists!$I$2)</f>
        <v>999999</v>
      </c>
    </row>
    <row r="484" spans="1:16" x14ac:dyDescent="0.2">
      <c r="A484" s="44">
        <v>9</v>
      </c>
      <c r="B484" s="44">
        <v>9</v>
      </c>
      <c r="C484" s="44">
        <v>2</v>
      </c>
      <c r="D484" s="44" t="s">
        <v>57</v>
      </c>
      <c r="E484" s="44">
        <v>1</v>
      </c>
      <c r="F484" s="44" t="str">
        <f>IF(Fixtures_Rosters!$C$27="","",Fixtures_Rosters!$C$27)</f>
        <v/>
      </c>
      <c r="G484" s="44" t="b">
        <f>AND(LEN($F484&amp;"")&gt;0,UPPER(INDEX(Fixtures_Rosters!$F$27:$F$40,$E484))="YES")</f>
        <v>0</v>
      </c>
      <c r="H484" s="44" t="b">
        <f>INDEX(Fixtures_Rosters!$L$27:$AA$40,$E484,INDEX($D$2:$D$15,$A484))="Available"</f>
        <v>1</v>
      </c>
      <c r="I484" s="44" t="b">
        <f>UPPER(INDEX(Fixtures_Rosters!$I$27:$I$40,$E484))="YES"</f>
        <v>1</v>
      </c>
      <c r="J484" s="44" t="b">
        <f>TRUE</f>
        <v>1</v>
      </c>
      <c r="K484" s="44" t="b">
        <f t="shared" ref="K484:K497" si="105">COUNTIF($J$10:$J$10,$F484)=0</f>
        <v>0</v>
      </c>
      <c r="L484" s="44">
        <f t="shared" si="102"/>
        <v>48</v>
      </c>
      <c r="M484" s="44">
        <f t="shared" ref="M484:M497" si="106">COUNTIF($K$2:$K$9,$F484)</f>
        <v>8</v>
      </c>
      <c r="N484" s="44">
        <f>MOD($E484-$A484-$C484+ROWS(Fixtures_Rosters!$C$27:$C$40)*2,ROWS(Fixtures_Rosters!$C$27:$C$40))</f>
        <v>4</v>
      </c>
      <c r="O484" s="44" t="b">
        <f t="shared" ref="O484:O497" si="107">OR($C$10&lt;&gt;$C$9+1,$F$9=FALSE,$F484&lt;&gt;$K$9)</f>
        <v>1</v>
      </c>
      <c r="P484" s="44">
        <f>IF(AND(INDEX($F$2:$F$15,$A484),$G484,$H484,$I484,$J484,$K484,$O484),$M484*Validation_Lists!$I$3*Validation_Lists!$I$3+$L484*Validation_Lists!$I$3+$N484,Validation_Lists!$I$2)</f>
        <v>999999</v>
      </c>
    </row>
    <row r="485" spans="1:16" x14ac:dyDescent="0.2">
      <c r="A485" s="44">
        <v>9</v>
      </c>
      <c r="B485" s="44">
        <v>9</v>
      </c>
      <c r="C485" s="44">
        <v>2</v>
      </c>
      <c r="D485" s="44" t="s">
        <v>57</v>
      </c>
      <c r="E485" s="44">
        <v>2</v>
      </c>
      <c r="F485" s="44" t="str">
        <f>IF(Fixtures_Rosters!$C$28="","",Fixtures_Rosters!$C$28)</f>
        <v/>
      </c>
      <c r="G485" s="44" t="b">
        <f>AND(LEN($F485&amp;"")&gt;0,UPPER(INDEX(Fixtures_Rosters!$F$27:$F$40,$E485))="YES")</f>
        <v>0</v>
      </c>
      <c r="H485" s="44" t="b">
        <f>INDEX(Fixtures_Rosters!$L$27:$AA$40,$E485,INDEX($D$2:$D$15,$A485))="Available"</f>
        <v>1</v>
      </c>
      <c r="I485" s="44" t="b">
        <f>UPPER(INDEX(Fixtures_Rosters!$I$27:$I$40,$E485))="YES"</f>
        <v>1</v>
      </c>
      <c r="J485" s="44" t="b">
        <f>TRUE</f>
        <v>1</v>
      </c>
      <c r="K485" s="44" t="b">
        <f t="shared" si="105"/>
        <v>0</v>
      </c>
      <c r="L485" s="44">
        <f t="shared" si="102"/>
        <v>48</v>
      </c>
      <c r="M485" s="44">
        <f t="shared" si="106"/>
        <v>8</v>
      </c>
      <c r="N485" s="44">
        <f>MOD($E485-$A485-$C485+ROWS(Fixtures_Rosters!$C$27:$C$40)*2,ROWS(Fixtures_Rosters!$C$27:$C$40))</f>
        <v>5</v>
      </c>
      <c r="O485" s="44" t="b">
        <f t="shared" si="107"/>
        <v>1</v>
      </c>
      <c r="P485" s="44">
        <f>IF(AND(INDEX($F$2:$F$15,$A485),$G485,$H485,$I485,$J485,$K485,$O485),$M485*Validation_Lists!$I$3*Validation_Lists!$I$3+$L485*Validation_Lists!$I$3+$N485,Validation_Lists!$I$2)</f>
        <v>999999</v>
      </c>
    </row>
    <row r="486" spans="1:16" x14ac:dyDescent="0.2">
      <c r="A486" s="44">
        <v>9</v>
      </c>
      <c r="B486" s="44">
        <v>9</v>
      </c>
      <c r="C486" s="44">
        <v>2</v>
      </c>
      <c r="D486" s="44" t="s">
        <v>57</v>
      </c>
      <c r="E486" s="44">
        <v>3</v>
      </c>
      <c r="F486" s="44" t="str">
        <f>IF(Fixtures_Rosters!$C$29="","",Fixtures_Rosters!$C$29)</f>
        <v/>
      </c>
      <c r="G486" s="44" t="b">
        <f>AND(LEN($F486&amp;"")&gt;0,UPPER(INDEX(Fixtures_Rosters!$F$27:$F$40,$E486))="YES")</f>
        <v>0</v>
      </c>
      <c r="H486" s="44" t="b">
        <f>INDEX(Fixtures_Rosters!$L$27:$AA$40,$E486,INDEX($D$2:$D$15,$A486))="Available"</f>
        <v>1</v>
      </c>
      <c r="I486" s="44" t="b">
        <f>UPPER(INDEX(Fixtures_Rosters!$I$27:$I$40,$E486))="YES"</f>
        <v>1</v>
      </c>
      <c r="J486" s="44" t="b">
        <f>TRUE</f>
        <v>1</v>
      </c>
      <c r="K486" s="44" t="b">
        <f t="shared" si="105"/>
        <v>0</v>
      </c>
      <c r="L486" s="44">
        <f t="shared" si="102"/>
        <v>48</v>
      </c>
      <c r="M486" s="44">
        <f t="shared" si="106"/>
        <v>8</v>
      </c>
      <c r="N486" s="44">
        <f>MOD($E486-$A486-$C486+ROWS(Fixtures_Rosters!$C$27:$C$40)*2,ROWS(Fixtures_Rosters!$C$27:$C$40))</f>
        <v>6</v>
      </c>
      <c r="O486" s="44" t="b">
        <f t="shared" si="107"/>
        <v>1</v>
      </c>
      <c r="P486" s="44">
        <f>IF(AND(INDEX($F$2:$F$15,$A486),$G486,$H486,$I486,$J486,$K486,$O486),$M486*Validation_Lists!$I$3*Validation_Lists!$I$3+$L486*Validation_Lists!$I$3+$N486,Validation_Lists!$I$2)</f>
        <v>999999</v>
      </c>
    </row>
    <row r="487" spans="1:16" x14ac:dyDescent="0.2">
      <c r="A487" s="44">
        <v>9</v>
      </c>
      <c r="B487" s="44">
        <v>9</v>
      </c>
      <c r="C487" s="44">
        <v>2</v>
      </c>
      <c r="D487" s="44" t="s">
        <v>57</v>
      </c>
      <c r="E487" s="44">
        <v>4</v>
      </c>
      <c r="F487" s="44" t="str">
        <f>IF(Fixtures_Rosters!$C$30="","",Fixtures_Rosters!$C$30)</f>
        <v/>
      </c>
      <c r="G487" s="44" t="b">
        <f>AND(LEN($F487&amp;"")&gt;0,UPPER(INDEX(Fixtures_Rosters!$F$27:$F$40,$E487))="YES")</f>
        <v>0</v>
      </c>
      <c r="H487" s="44" t="b">
        <f>INDEX(Fixtures_Rosters!$L$27:$AA$40,$E487,INDEX($D$2:$D$15,$A487))="Available"</f>
        <v>1</v>
      </c>
      <c r="I487" s="44" t="b">
        <f>UPPER(INDEX(Fixtures_Rosters!$I$27:$I$40,$E487))="YES"</f>
        <v>1</v>
      </c>
      <c r="J487" s="44" t="b">
        <f>TRUE</f>
        <v>1</v>
      </c>
      <c r="K487" s="44" t="b">
        <f t="shared" si="105"/>
        <v>0</v>
      </c>
      <c r="L487" s="44">
        <f t="shared" si="102"/>
        <v>48</v>
      </c>
      <c r="M487" s="44">
        <f t="shared" si="106"/>
        <v>8</v>
      </c>
      <c r="N487" s="44">
        <f>MOD($E487-$A487-$C487+ROWS(Fixtures_Rosters!$C$27:$C$40)*2,ROWS(Fixtures_Rosters!$C$27:$C$40))</f>
        <v>7</v>
      </c>
      <c r="O487" s="44" t="b">
        <f t="shared" si="107"/>
        <v>1</v>
      </c>
      <c r="P487" s="44">
        <f>IF(AND(INDEX($F$2:$F$15,$A487),$G487,$H487,$I487,$J487,$K487,$O487),$M487*Validation_Lists!$I$3*Validation_Lists!$I$3+$L487*Validation_Lists!$I$3+$N487,Validation_Lists!$I$2)</f>
        <v>999999</v>
      </c>
    </row>
    <row r="488" spans="1:16" x14ac:dyDescent="0.2">
      <c r="A488" s="44">
        <v>9</v>
      </c>
      <c r="B488" s="44">
        <v>9</v>
      </c>
      <c r="C488" s="44">
        <v>2</v>
      </c>
      <c r="D488" s="44" t="s">
        <v>57</v>
      </c>
      <c r="E488" s="44">
        <v>5</v>
      </c>
      <c r="F488" s="44" t="str">
        <f>IF(Fixtures_Rosters!$C$31="","",Fixtures_Rosters!$C$31)</f>
        <v/>
      </c>
      <c r="G488" s="44" t="b">
        <f>AND(LEN($F488&amp;"")&gt;0,UPPER(INDEX(Fixtures_Rosters!$F$27:$F$40,$E488))="YES")</f>
        <v>0</v>
      </c>
      <c r="H488" s="44" t="b">
        <f>INDEX(Fixtures_Rosters!$L$27:$AA$40,$E488,INDEX($D$2:$D$15,$A488))="Available"</f>
        <v>1</v>
      </c>
      <c r="I488" s="44" t="b">
        <f>UPPER(INDEX(Fixtures_Rosters!$I$27:$I$40,$E488))="YES"</f>
        <v>1</v>
      </c>
      <c r="J488" s="44" t="b">
        <f>TRUE</f>
        <v>1</v>
      </c>
      <c r="K488" s="44" t="b">
        <f t="shared" si="105"/>
        <v>0</v>
      </c>
      <c r="L488" s="44">
        <f t="shared" si="102"/>
        <v>48</v>
      </c>
      <c r="M488" s="44">
        <f t="shared" si="106"/>
        <v>8</v>
      </c>
      <c r="N488" s="44">
        <f>MOD($E488-$A488-$C488+ROWS(Fixtures_Rosters!$C$27:$C$40)*2,ROWS(Fixtures_Rosters!$C$27:$C$40))</f>
        <v>8</v>
      </c>
      <c r="O488" s="44" t="b">
        <f t="shared" si="107"/>
        <v>1</v>
      </c>
      <c r="P488" s="44">
        <f>IF(AND(INDEX($F$2:$F$15,$A488),$G488,$H488,$I488,$J488,$K488,$O488),$M488*Validation_Lists!$I$3*Validation_Lists!$I$3+$L488*Validation_Lists!$I$3+$N488,Validation_Lists!$I$2)</f>
        <v>999999</v>
      </c>
    </row>
    <row r="489" spans="1:16" x14ac:dyDescent="0.2">
      <c r="A489" s="44">
        <v>9</v>
      </c>
      <c r="B489" s="44">
        <v>9</v>
      </c>
      <c r="C489" s="44">
        <v>2</v>
      </c>
      <c r="D489" s="44" t="s">
        <v>57</v>
      </c>
      <c r="E489" s="44">
        <v>6</v>
      </c>
      <c r="F489" s="44" t="str">
        <f>IF(Fixtures_Rosters!$C$32="","",Fixtures_Rosters!$C$32)</f>
        <v/>
      </c>
      <c r="G489" s="44" t="b">
        <f>AND(LEN($F489&amp;"")&gt;0,UPPER(INDEX(Fixtures_Rosters!$F$27:$F$40,$E489))="YES")</f>
        <v>0</v>
      </c>
      <c r="H489" s="44" t="b">
        <f>INDEX(Fixtures_Rosters!$L$27:$AA$40,$E489,INDEX($D$2:$D$15,$A489))="Available"</f>
        <v>1</v>
      </c>
      <c r="I489" s="44" t="b">
        <f>UPPER(INDEX(Fixtures_Rosters!$I$27:$I$40,$E489))="YES"</f>
        <v>1</v>
      </c>
      <c r="J489" s="44" t="b">
        <f>TRUE</f>
        <v>1</v>
      </c>
      <c r="K489" s="44" t="b">
        <f t="shared" si="105"/>
        <v>0</v>
      </c>
      <c r="L489" s="44">
        <f t="shared" si="102"/>
        <v>48</v>
      </c>
      <c r="M489" s="44">
        <f t="shared" si="106"/>
        <v>8</v>
      </c>
      <c r="N489" s="44">
        <f>MOD($E489-$A489-$C489+ROWS(Fixtures_Rosters!$C$27:$C$40)*2,ROWS(Fixtures_Rosters!$C$27:$C$40))</f>
        <v>9</v>
      </c>
      <c r="O489" s="44" t="b">
        <f t="shared" si="107"/>
        <v>1</v>
      </c>
      <c r="P489" s="44">
        <f>IF(AND(INDEX($F$2:$F$15,$A489),$G489,$H489,$I489,$J489,$K489,$O489),$M489*Validation_Lists!$I$3*Validation_Lists!$I$3+$L489*Validation_Lists!$I$3+$N489,Validation_Lists!$I$2)</f>
        <v>999999</v>
      </c>
    </row>
    <row r="490" spans="1:16" x14ac:dyDescent="0.2">
      <c r="A490" s="44">
        <v>9</v>
      </c>
      <c r="B490" s="44">
        <v>9</v>
      </c>
      <c r="C490" s="44">
        <v>2</v>
      </c>
      <c r="D490" s="44" t="s">
        <v>57</v>
      </c>
      <c r="E490" s="44">
        <v>7</v>
      </c>
      <c r="F490" s="44" t="str">
        <f>IF(Fixtures_Rosters!$C$33="","",Fixtures_Rosters!$C$33)</f>
        <v/>
      </c>
      <c r="G490" s="44" t="b">
        <f>AND(LEN($F490&amp;"")&gt;0,UPPER(INDEX(Fixtures_Rosters!$F$27:$F$40,$E490))="YES")</f>
        <v>0</v>
      </c>
      <c r="H490" s="44" t="b">
        <f>INDEX(Fixtures_Rosters!$L$27:$AA$40,$E490,INDEX($D$2:$D$15,$A490))="Available"</f>
        <v>1</v>
      </c>
      <c r="I490" s="44" t="b">
        <f>UPPER(INDEX(Fixtures_Rosters!$I$27:$I$40,$E490))="YES"</f>
        <v>1</v>
      </c>
      <c r="J490" s="44" t="b">
        <f>TRUE</f>
        <v>1</v>
      </c>
      <c r="K490" s="44" t="b">
        <f t="shared" si="105"/>
        <v>0</v>
      </c>
      <c r="L490" s="44">
        <f t="shared" si="102"/>
        <v>48</v>
      </c>
      <c r="M490" s="44">
        <f t="shared" si="106"/>
        <v>8</v>
      </c>
      <c r="N490" s="44">
        <f>MOD($E490-$A490-$C490+ROWS(Fixtures_Rosters!$C$27:$C$40)*2,ROWS(Fixtures_Rosters!$C$27:$C$40))</f>
        <v>10</v>
      </c>
      <c r="O490" s="44" t="b">
        <f t="shared" si="107"/>
        <v>1</v>
      </c>
      <c r="P490" s="44">
        <f>IF(AND(INDEX($F$2:$F$15,$A490),$G490,$H490,$I490,$J490,$K490,$O490),$M490*Validation_Lists!$I$3*Validation_Lists!$I$3+$L490*Validation_Lists!$I$3+$N490,Validation_Lists!$I$2)</f>
        <v>999999</v>
      </c>
    </row>
    <row r="491" spans="1:16" x14ac:dyDescent="0.2">
      <c r="A491" s="44">
        <v>9</v>
      </c>
      <c r="B491" s="44">
        <v>9</v>
      </c>
      <c r="C491" s="44">
        <v>2</v>
      </c>
      <c r="D491" s="44" t="s">
        <v>57</v>
      </c>
      <c r="E491" s="44">
        <v>8</v>
      </c>
      <c r="F491" s="44" t="str">
        <f>IF(Fixtures_Rosters!$C$34="","",Fixtures_Rosters!$C$34)</f>
        <v/>
      </c>
      <c r="G491" s="44" t="b">
        <f>AND(LEN($F491&amp;"")&gt;0,UPPER(INDEX(Fixtures_Rosters!$F$27:$F$40,$E491))="YES")</f>
        <v>0</v>
      </c>
      <c r="H491" s="44" t="b">
        <f>INDEX(Fixtures_Rosters!$L$27:$AA$40,$E491,INDEX($D$2:$D$15,$A491))="Available"</f>
        <v>1</v>
      </c>
      <c r="I491" s="44" t="b">
        <f>UPPER(INDEX(Fixtures_Rosters!$I$27:$I$40,$E491))="YES"</f>
        <v>1</v>
      </c>
      <c r="J491" s="44" t="b">
        <f>TRUE</f>
        <v>1</v>
      </c>
      <c r="K491" s="44" t="b">
        <f t="shared" si="105"/>
        <v>0</v>
      </c>
      <c r="L491" s="44">
        <f t="shared" si="102"/>
        <v>48</v>
      </c>
      <c r="M491" s="44">
        <f t="shared" si="106"/>
        <v>8</v>
      </c>
      <c r="N491" s="44">
        <f>MOD($E491-$A491-$C491+ROWS(Fixtures_Rosters!$C$27:$C$40)*2,ROWS(Fixtures_Rosters!$C$27:$C$40))</f>
        <v>11</v>
      </c>
      <c r="O491" s="44" t="b">
        <f t="shared" si="107"/>
        <v>1</v>
      </c>
      <c r="P491" s="44">
        <f>IF(AND(INDEX($F$2:$F$15,$A491),$G491,$H491,$I491,$J491,$K491,$O491),$M491*Validation_Lists!$I$3*Validation_Lists!$I$3+$L491*Validation_Lists!$I$3+$N491,Validation_Lists!$I$2)</f>
        <v>999999</v>
      </c>
    </row>
    <row r="492" spans="1:16" x14ac:dyDescent="0.2">
      <c r="A492" s="44">
        <v>9</v>
      </c>
      <c r="B492" s="44">
        <v>9</v>
      </c>
      <c r="C492" s="44">
        <v>2</v>
      </c>
      <c r="D492" s="44" t="s">
        <v>57</v>
      </c>
      <c r="E492" s="44">
        <v>9</v>
      </c>
      <c r="F492" s="44" t="str">
        <f>IF(Fixtures_Rosters!$C$35="","",Fixtures_Rosters!$C$35)</f>
        <v/>
      </c>
      <c r="G492" s="44" t="b">
        <f>AND(LEN($F492&amp;"")&gt;0,UPPER(INDEX(Fixtures_Rosters!$F$27:$F$40,$E492))="YES")</f>
        <v>0</v>
      </c>
      <c r="H492" s="44" t="b">
        <f>INDEX(Fixtures_Rosters!$L$27:$AA$40,$E492,INDEX($D$2:$D$15,$A492))="Available"</f>
        <v>1</v>
      </c>
      <c r="I492" s="44" t="b">
        <f>UPPER(INDEX(Fixtures_Rosters!$I$27:$I$40,$E492))="YES"</f>
        <v>1</v>
      </c>
      <c r="J492" s="44" t="b">
        <f>TRUE</f>
        <v>1</v>
      </c>
      <c r="K492" s="44" t="b">
        <f t="shared" si="105"/>
        <v>0</v>
      </c>
      <c r="L492" s="44">
        <f t="shared" si="102"/>
        <v>48</v>
      </c>
      <c r="M492" s="44">
        <f t="shared" si="106"/>
        <v>8</v>
      </c>
      <c r="N492" s="44">
        <f>MOD($E492-$A492-$C492+ROWS(Fixtures_Rosters!$C$27:$C$40)*2,ROWS(Fixtures_Rosters!$C$27:$C$40))</f>
        <v>12</v>
      </c>
      <c r="O492" s="44" t="b">
        <f t="shared" si="107"/>
        <v>1</v>
      </c>
      <c r="P492" s="44">
        <f>IF(AND(INDEX($F$2:$F$15,$A492),$G492,$H492,$I492,$J492,$K492,$O492),$M492*Validation_Lists!$I$3*Validation_Lists!$I$3+$L492*Validation_Lists!$I$3+$N492,Validation_Lists!$I$2)</f>
        <v>999999</v>
      </c>
    </row>
    <row r="493" spans="1:16" x14ac:dyDescent="0.2">
      <c r="A493" s="44">
        <v>9</v>
      </c>
      <c r="B493" s="44">
        <v>9</v>
      </c>
      <c r="C493" s="44">
        <v>2</v>
      </c>
      <c r="D493" s="44" t="s">
        <v>57</v>
      </c>
      <c r="E493" s="44">
        <v>10</v>
      </c>
      <c r="F493" s="44" t="str">
        <f>IF(Fixtures_Rosters!$C$36="","",Fixtures_Rosters!$C$36)</f>
        <v/>
      </c>
      <c r="G493" s="44" t="b">
        <f>AND(LEN($F493&amp;"")&gt;0,UPPER(INDEX(Fixtures_Rosters!$F$27:$F$40,$E493))="YES")</f>
        <v>0</v>
      </c>
      <c r="H493" s="44" t="b">
        <f>INDEX(Fixtures_Rosters!$L$27:$AA$40,$E493,INDEX($D$2:$D$15,$A493))="Available"</f>
        <v>1</v>
      </c>
      <c r="I493" s="44" t="b">
        <f>UPPER(INDEX(Fixtures_Rosters!$I$27:$I$40,$E493))="YES"</f>
        <v>1</v>
      </c>
      <c r="J493" s="44" t="b">
        <f>TRUE</f>
        <v>1</v>
      </c>
      <c r="K493" s="44" t="b">
        <f t="shared" si="105"/>
        <v>0</v>
      </c>
      <c r="L493" s="44">
        <f t="shared" si="102"/>
        <v>48</v>
      </c>
      <c r="M493" s="44">
        <f t="shared" si="106"/>
        <v>8</v>
      </c>
      <c r="N493" s="44">
        <f>MOD($E493-$A493-$C493+ROWS(Fixtures_Rosters!$C$27:$C$40)*2,ROWS(Fixtures_Rosters!$C$27:$C$40))</f>
        <v>13</v>
      </c>
      <c r="O493" s="44" t="b">
        <f t="shared" si="107"/>
        <v>1</v>
      </c>
      <c r="P493" s="44">
        <f>IF(AND(INDEX($F$2:$F$15,$A493),$G493,$H493,$I493,$J493,$K493,$O493),$M493*Validation_Lists!$I$3*Validation_Lists!$I$3+$L493*Validation_Lists!$I$3+$N493,Validation_Lists!$I$2)</f>
        <v>999999</v>
      </c>
    </row>
    <row r="494" spans="1:16" x14ac:dyDescent="0.2">
      <c r="A494" s="44">
        <v>9</v>
      </c>
      <c r="B494" s="44">
        <v>9</v>
      </c>
      <c r="C494" s="44">
        <v>2</v>
      </c>
      <c r="D494" s="44" t="s">
        <v>57</v>
      </c>
      <c r="E494" s="44">
        <v>11</v>
      </c>
      <c r="F494" s="44" t="str">
        <f>IF(Fixtures_Rosters!$C$37="","",Fixtures_Rosters!$C$37)</f>
        <v/>
      </c>
      <c r="G494" s="44" t="b">
        <f>AND(LEN($F494&amp;"")&gt;0,UPPER(INDEX(Fixtures_Rosters!$F$27:$F$40,$E494))="YES")</f>
        <v>0</v>
      </c>
      <c r="H494" s="44" t="b">
        <f>INDEX(Fixtures_Rosters!$L$27:$AA$40,$E494,INDEX($D$2:$D$15,$A494))="Available"</f>
        <v>1</v>
      </c>
      <c r="I494" s="44" t="b">
        <f>UPPER(INDEX(Fixtures_Rosters!$I$27:$I$40,$E494))="YES"</f>
        <v>1</v>
      </c>
      <c r="J494" s="44" t="b">
        <f>TRUE</f>
        <v>1</v>
      </c>
      <c r="K494" s="44" t="b">
        <f t="shared" si="105"/>
        <v>0</v>
      </c>
      <c r="L494" s="44">
        <f t="shared" si="102"/>
        <v>48</v>
      </c>
      <c r="M494" s="44">
        <f t="shared" si="106"/>
        <v>8</v>
      </c>
      <c r="N494" s="44">
        <f>MOD($E494-$A494-$C494+ROWS(Fixtures_Rosters!$C$27:$C$40)*2,ROWS(Fixtures_Rosters!$C$27:$C$40))</f>
        <v>0</v>
      </c>
      <c r="O494" s="44" t="b">
        <f t="shared" si="107"/>
        <v>1</v>
      </c>
      <c r="P494" s="44">
        <f>IF(AND(INDEX($F$2:$F$15,$A494),$G494,$H494,$I494,$J494,$K494,$O494),$M494*Validation_Lists!$I$3*Validation_Lists!$I$3+$L494*Validation_Lists!$I$3+$N494,Validation_Lists!$I$2)</f>
        <v>999999</v>
      </c>
    </row>
    <row r="495" spans="1:16" x14ac:dyDescent="0.2">
      <c r="A495" s="44">
        <v>9</v>
      </c>
      <c r="B495" s="44">
        <v>9</v>
      </c>
      <c r="C495" s="44">
        <v>2</v>
      </c>
      <c r="D495" s="44" t="s">
        <v>57</v>
      </c>
      <c r="E495" s="44">
        <v>12</v>
      </c>
      <c r="F495" s="44" t="str">
        <f>IF(Fixtures_Rosters!$C$38="","",Fixtures_Rosters!$C$38)</f>
        <v/>
      </c>
      <c r="G495" s="44" t="b">
        <f>AND(LEN($F495&amp;"")&gt;0,UPPER(INDEX(Fixtures_Rosters!$F$27:$F$40,$E495))="YES")</f>
        <v>0</v>
      </c>
      <c r="H495" s="44" t="b">
        <f>INDEX(Fixtures_Rosters!$L$27:$AA$40,$E495,INDEX($D$2:$D$15,$A495))="Available"</f>
        <v>1</v>
      </c>
      <c r="I495" s="44" t="b">
        <f>UPPER(INDEX(Fixtures_Rosters!$I$27:$I$40,$E495))="YES"</f>
        <v>1</v>
      </c>
      <c r="J495" s="44" t="b">
        <f>TRUE</f>
        <v>1</v>
      </c>
      <c r="K495" s="44" t="b">
        <f t="shared" si="105"/>
        <v>0</v>
      </c>
      <c r="L495" s="44">
        <f t="shared" si="102"/>
        <v>48</v>
      </c>
      <c r="M495" s="44">
        <f t="shared" si="106"/>
        <v>8</v>
      </c>
      <c r="N495" s="44">
        <f>MOD($E495-$A495-$C495+ROWS(Fixtures_Rosters!$C$27:$C$40)*2,ROWS(Fixtures_Rosters!$C$27:$C$40))</f>
        <v>1</v>
      </c>
      <c r="O495" s="44" t="b">
        <f t="shared" si="107"/>
        <v>1</v>
      </c>
      <c r="P495" s="44">
        <f>IF(AND(INDEX($F$2:$F$15,$A495),$G495,$H495,$I495,$J495,$K495,$O495),$M495*Validation_Lists!$I$3*Validation_Lists!$I$3+$L495*Validation_Lists!$I$3+$N495,Validation_Lists!$I$2)</f>
        <v>999999</v>
      </c>
    </row>
    <row r="496" spans="1:16" x14ac:dyDescent="0.2">
      <c r="A496" s="44">
        <v>9</v>
      </c>
      <c r="B496" s="44">
        <v>9</v>
      </c>
      <c r="C496" s="44">
        <v>2</v>
      </c>
      <c r="D496" s="44" t="s">
        <v>57</v>
      </c>
      <c r="E496" s="44">
        <v>13</v>
      </c>
      <c r="F496" s="44" t="str">
        <f>IF(Fixtures_Rosters!$C$39="","",Fixtures_Rosters!$C$39)</f>
        <v/>
      </c>
      <c r="G496" s="44" t="b">
        <f>AND(LEN($F496&amp;"")&gt;0,UPPER(INDEX(Fixtures_Rosters!$F$27:$F$40,$E496))="YES")</f>
        <v>0</v>
      </c>
      <c r="H496" s="44" t="b">
        <f>INDEX(Fixtures_Rosters!$L$27:$AA$40,$E496,INDEX($D$2:$D$15,$A496))="Available"</f>
        <v>1</v>
      </c>
      <c r="I496" s="44" t="b">
        <f>UPPER(INDEX(Fixtures_Rosters!$I$27:$I$40,$E496))="YES"</f>
        <v>1</v>
      </c>
      <c r="J496" s="44" t="b">
        <f>TRUE</f>
        <v>1</v>
      </c>
      <c r="K496" s="44" t="b">
        <f t="shared" si="105"/>
        <v>0</v>
      </c>
      <c r="L496" s="44">
        <f t="shared" si="102"/>
        <v>48</v>
      </c>
      <c r="M496" s="44">
        <f t="shared" si="106"/>
        <v>8</v>
      </c>
      <c r="N496" s="44">
        <f>MOD($E496-$A496-$C496+ROWS(Fixtures_Rosters!$C$27:$C$40)*2,ROWS(Fixtures_Rosters!$C$27:$C$40))</f>
        <v>2</v>
      </c>
      <c r="O496" s="44" t="b">
        <f t="shared" si="107"/>
        <v>1</v>
      </c>
      <c r="P496" s="44">
        <f>IF(AND(INDEX($F$2:$F$15,$A496),$G496,$H496,$I496,$J496,$K496,$O496),$M496*Validation_Lists!$I$3*Validation_Lists!$I$3+$L496*Validation_Lists!$I$3+$N496,Validation_Lists!$I$2)</f>
        <v>999999</v>
      </c>
    </row>
    <row r="497" spans="1:16" x14ac:dyDescent="0.2">
      <c r="A497" s="44">
        <v>9</v>
      </c>
      <c r="B497" s="44">
        <v>9</v>
      </c>
      <c r="C497" s="44">
        <v>2</v>
      </c>
      <c r="D497" s="44" t="s">
        <v>57</v>
      </c>
      <c r="E497" s="44">
        <v>14</v>
      </c>
      <c r="F497" s="44" t="str">
        <f>IF(Fixtures_Rosters!$C$40="","",Fixtures_Rosters!$C$40)</f>
        <v/>
      </c>
      <c r="G497" s="44" t="b">
        <f>AND(LEN($F497&amp;"")&gt;0,UPPER(INDEX(Fixtures_Rosters!$F$27:$F$40,$E497))="YES")</f>
        <v>0</v>
      </c>
      <c r="H497" s="44" t="b">
        <f>INDEX(Fixtures_Rosters!$L$27:$AA$40,$E497,INDEX($D$2:$D$15,$A497))="Available"</f>
        <v>1</v>
      </c>
      <c r="I497" s="44" t="b">
        <f>UPPER(INDEX(Fixtures_Rosters!$I$27:$I$40,$E497))="YES"</f>
        <v>1</v>
      </c>
      <c r="J497" s="44" t="b">
        <f>TRUE</f>
        <v>1</v>
      </c>
      <c r="K497" s="44" t="b">
        <f t="shared" si="105"/>
        <v>0</v>
      </c>
      <c r="L497" s="44">
        <f t="shared" si="102"/>
        <v>48</v>
      </c>
      <c r="M497" s="44">
        <f t="shared" si="106"/>
        <v>8</v>
      </c>
      <c r="N497" s="44">
        <f>MOD($E497-$A497-$C497+ROWS(Fixtures_Rosters!$C$27:$C$40)*2,ROWS(Fixtures_Rosters!$C$27:$C$40))</f>
        <v>3</v>
      </c>
      <c r="O497" s="44" t="b">
        <f t="shared" si="107"/>
        <v>1</v>
      </c>
      <c r="P497" s="44">
        <f>IF(AND(INDEX($F$2:$F$15,$A497),$G497,$H497,$I497,$J497,$K497,$O497),$M497*Validation_Lists!$I$3*Validation_Lists!$I$3+$L497*Validation_Lists!$I$3+$N497,Validation_Lists!$I$2)</f>
        <v>999999</v>
      </c>
    </row>
    <row r="498" spans="1:16" x14ac:dyDescent="0.2">
      <c r="A498" s="44">
        <v>9</v>
      </c>
      <c r="B498" s="44">
        <v>9</v>
      </c>
      <c r="C498" s="44">
        <v>3</v>
      </c>
      <c r="D498" s="44" t="s">
        <v>58</v>
      </c>
      <c r="E498" s="44">
        <v>1</v>
      </c>
      <c r="F498" s="44" t="str">
        <f>IF(Fixtures_Rosters!$C$27="","",Fixtures_Rosters!$C$27)</f>
        <v/>
      </c>
      <c r="G498" s="44" t="b">
        <f>AND(LEN($F498&amp;"")&gt;0,UPPER(INDEX(Fixtures_Rosters!$F$27:$F$40,$E498))="YES")</f>
        <v>0</v>
      </c>
      <c r="H498" s="44" t="b">
        <f>INDEX(Fixtures_Rosters!$L$27:$AA$40,$E498,INDEX($D$2:$D$15,$A498))="Available"</f>
        <v>1</v>
      </c>
      <c r="I498" s="44" t="b">
        <f>UPPER(INDEX(Fixtures_Rosters!$J$27:$J$40,$E498))="YES"</f>
        <v>1</v>
      </c>
      <c r="J498" s="44" t="b">
        <f>TRUE</f>
        <v>1</v>
      </c>
      <c r="K498" s="44" t="b">
        <f t="shared" ref="K498:K511" si="108">COUNTIF($J$10:$K$10,$F498)=0</f>
        <v>0</v>
      </c>
      <c r="L498" s="44">
        <f t="shared" si="102"/>
        <v>48</v>
      </c>
      <c r="M498" s="44">
        <f t="shared" ref="M498:M511" si="109">COUNTIF($L$2:$L$9,$F498)</f>
        <v>8</v>
      </c>
      <c r="N498" s="44">
        <f>MOD($E498-$A498-$C498+ROWS(Fixtures_Rosters!$C$27:$C$40)*2,ROWS(Fixtures_Rosters!$C$27:$C$40))</f>
        <v>3</v>
      </c>
      <c r="O498" s="44" t="b">
        <f t="shared" ref="O498:O511" si="110">OR($C$10&lt;&gt;$C$9+1,$F$9=FALSE,$F498&lt;&gt;$L$9)</f>
        <v>1</v>
      </c>
      <c r="P498" s="44">
        <f>IF(AND(INDEX($F$2:$F$15,$A498),$G498,$H498,$I498,$J498,$K498,$O498),$M498*Validation_Lists!$I$3*Validation_Lists!$I$3+$L498*Validation_Lists!$I$3+$N498,Validation_Lists!$I$2)</f>
        <v>999999</v>
      </c>
    </row>
    <row r="499" spans="1:16" x14ac:dyDescent="0.2">
      <c r="A499" s="44">
        <v>9</v>
      </c>
      <c r="B499" s="44">
        <v>9</v>
      </c>
      <c r="C499" s="44">
        <v>3</v>
      </c>
      <c r="D499" s="44" t="s">
        <v>58</v>
      </c>
      <c r="E499" s="44">
        <v>2</v>
      </c>
      <c r="F499" s="44" t="str">
        <f>IF(Fixtures_Rosters!$C$28="","",Fixtures_Rosters!$C$28)</f>
        <v/>
      </c>
      <c r="G499" s="44" t="b">
        <f>AND(LEN($F499&amp;"")&gt;0,UPPER(INDEX(Fixtures_Rosters!$F$27:$F$40,$E499))="YES")</f>
        <v>0</v>
      </c>
      <c r="H499" s="44" t="b">
        <f>INDEX(Fixtures_Rosters!$L$27:$AA$40,$E499,INDEX($D$2:$D$15,$A499))="Available"</f>
        <v>1</v>
      </c>
      <c r="I499" s="44" t="b">
        <f>UPPER(INDEX(Fixtures_Rosters!$J$27:$J$40,$E499))="YES"</f>
        <v>1</v>
      </c>
      <c r="J499" s="44" t="b">
        <f>TRUE</f>
        <v>1</v>
      </c>
      <c r="K499" s="44" t="b">
        <f t="shared" si="108"/>
        <v>0</v>
      </c>
      <c r="L499" s="44">
        <f t="shared" si="102"/>
        <v>48</v>
      </c>
      <c r="M499" s="44">
        <f t="shared" si="109"/>
        <v>8</v>
      </c>
      <c r="N499" s="44">
        <f>MOD($E499-$A499-$C499+ROWS(Fixtures_Rosters!$C$27:$C$40)*2,ROWS(Fixtures_Rosters!$C$27:$C$40))</f>
        <v>4</v>
      </c>
      <c r="O499" s="44" t="b">
        <f t="shared" si="110"/>
        <v>1</v>
      </c>
      <c r="P499" s="44">
        <f>IF(AND(INDEX($F$2:$F$15,$A499),$G499,$H499,$I499,$J499,$K499,$O499),$M499*Validation_Lists!$I$3*Validation_Lists!$I$3+$L499*Validation_Lists!$I$3+$N499,Validation_Lists!$I$2)</f>
        <v>999999</v>
      </c>
    </row>
    <row r="500" spans="1:16" x14ac:dyDescent="0.2">
      <c r="A500" s="44">
        <v>9</v>
      </c>
      <c r="B500" s="44">
        <v>9</v>
      </c>
      <c r="C500" s="44">
        <v>3</v>
      </c>
      <c r="D500" s="44" t="s">
        <v>58</v>
      </c>
      <c r="E500" s="44">
        <v>3</v>
      </c>
      <c r="F500" s="44" t="str">
        <f>IF(Fixtures_Rosters!$C$29="","",Fixtures_Rosters!$C$29)</f>
        <v/>
      </c>
      <c r="G500" s="44" t="b">
        <f>AND(LEN($F500&amp;"")&gt;0,UPPER(INDEX(Fixtures_Rosters!$F$27:$F$40,$E500))="YES")</f>
        <v>0</v>
      </c>
      <c r="H500" s="44" t="b">
        <f>INDEX(Fixtures_Rosters!$L$27:$AA$40,$E500,INDEX($D$2:$D$15,$A500))="Available"</f>
        <v>1</v>
      </c>
      <c r="I500" s="44" t="b">
        <f>UPPER(INDEX(Fixtures_Rosters!$J$27:$J$40,$E500))="YES"</f>
        <v>1</v>
      </c>
      <c r="J500" s="44" t="b">
        <f>TRUE</f>
        <v>1</v>
      </c>
      <c r="K500" s="44" t="b">
        <f t="shared" si="108"/>
        <v>0</v>
      </c>
      <c r="L500" s="44">
        <f t="shared" si="102"/>
        <v>48</v>
      </c>
      <c r="M500" s="44">
        <f t="shared" si="109"/>
        <v>8</v>
      </c>
      <c r="N500" s="44">
        <f>MOD($E500-$A500-$C500+ROWS(Fixtures_Rosters!$C$27:$C$40)*2,ROWS(Fixtures_Rosters!$C$27:$C$40))</f>
        <v>5</v>
      </c>
      <c r="O500" s="44" t="b">
        <f t="shared" si="110"/>
        <v>1</v>
      </c>
      <c r="P500" s="44">
        <f>IF(AND(INDEX($F$2:$F$15,$A500),$G500,$H500,$I500,$J500,$K500,$O500),$M500*Validation_Lists!$I$3*Validation_Lists!$I$3+$L500*Validation_Lists!$I$3+$N500,Validation_Lists!$I$2)</f>
        <v>999999</v>
      </c>
    </row>
    <row r="501" spans="1:16" x14ac:dyDescent="0.2">
      <c r="A501" s="44">
        <v>9</v>
      </c>
      <c r="B501" s="44">
        <v>9</v>
      </c>
      <c r="C501" s="44">
        <v>3</v>
      </c>
      <c r="D501" s="44" t="s">
        <v>58</v>
      </c>
      <c r="E501" s="44">
        <v>4</v>
      </c>
      <c r="F501" s="44" t="str">
        <f>IF(Fixtures_Rosters!$C$30="","",Fixtures_Rosters!$C$30)</f>
        <v/>
      </c>
      <c r="G501" s="44" t="b">
        <f>AND(LEN($F501&amp;"")&gt;0,UPPER(INDEX(Fixtures_Rosters!$F$27:$F$40,$E501))="YES")</f>
        <v>0</v>
      </c>
      <c r="H501" s="44" t="b">
        <f>INDEX(Fixtures_Rosters!$L$27:$AA$40,$E501,INDEX($D$2:$D$15,$A501))="Available"</f>
        <v>1</v>
      </c>
      <c r="I501" s="44" t="b">
        <f>UPPER(INDEX(Fixtures_Rosters!$J$27:$J$40,$E501))="YES"</f>
        <v>1</v>
      </c>
      <c r="J501" s="44" t="b">
        <f>TRUE</f>
        <v>1</v>
      </c>
      <c r="K501" s="44" t="b">
        <f t="shared" si="108"/>
        <v>0</v>
      </c>
      <c r="L501" s="44">
        <f t="shared" si="102"/>
        <v>48</v>
      </c>
      <c r="M501" s="44">
        <f t="shared" si="109"/>
        <v>8</v>
      </c>
      <c r="N501" s="44">
        <f>MOD($E501-$A501-$C501+ROWS(Fixtures_Rosters!$C$27:$C$40)*2,ROWS(Fixtures_Rosters!$C$27:$C$40))</f>
        <v>6</v>
      </c>
      <c r="O501" s="44" t="b">
        <f t="shared" si="110"/>
        <v>1</v>
      </c>
      <c r="P501" s="44">
        <f>IF(AND(INDEX($F$2:$F$15,$A501),$G501,$H501,$I501,$J501,$K501,$O501),$M501*Validation_Lists!$I$3*Validation_Lists!$I$3+$L501*Validation_Lists!$I$3+$N501,Validation_Lists!$I$2)</f>
        <v>999999</v>
      </c>
    </row>
    <row r="502" spans="1:16" x14ac:dyDescent="0.2">
      <c r="A502" s="44">
        <v>9</v>
      </c>
      <c r="B502" s="44">
        <v>9</v>
      </c>
      <c r="C502" s="44">
        <v>3</v>
      </c>
      <c r="D502" s="44" t="s">
        <v>58</v>
      </c>
      <c r="E502" s="44">
        <v>5</v>
      </c>
      <c r="F502" s="44" t="str">
        <f>IF(Fixtures_Rosters!$C$31="","",Fixtures_Rosters!$C$31)</f>
        <v/>
      </c>
      <c r="G502" s="44" t="b">
        <f>AND(LEN($F502&amp;"")&gt;0,UPPER(INDEX(Fixtures_Rosters!$F$27:$F$40,$E502))="YES")</f>
        <v>0</v>
      </c>
      <c r="H502" s="44" t="b">
        <f>INDEX(Fixtures_Rosters!$L$27:$AA$40,$E502,INDEX($D$2:$D$15,$A502))="Available"</f>
        <v>1</v>
      </c>
      <c r="I502" s="44" t="b">
        <f>UPPER(INDEX(Fixtures_Rosters!$J$27:$J$40,$E502))="YES"</f>
        <v>1</v>
      </c>
      <c r="J502" s="44" t="b">
        <f>TRUE</f>
        <v>1</v>
      </c>
      <c r="K502" s="44" t="b">
        <f t="shared" si="108"/>
        <v>0</v>
      </c>
      <c r="L502" s="44">
        <f t="shared" ref="L502:L525" si="111">COUNTIF($H$2:$M$9,$F502)</f>
        <v>48</v>
      </c>
      <c r="M502" s="44">
        <f t="shared" si="109"/>
        <v>8</v>
      </c>
      <c r="N502" s="44">
        <f>MOD($E502-$A502-$C502+ROWS(Fixtures_Rosters!$C$27:$C$40)*2,ROWS(Fixtures_Rosters!$C$27:$C$40))</f>
        <v>7</v>
      </c>
      <c r="O502" s="44" t="b">
        <f t="shared" si="110"/>
        <v>1</v>
      </c>
      <c r="P502" s="44">
        <f>IF(AND(INDEX($F$2:$F$15,$A502),$G502,$H502,$I502,$J502,$K502,$O502),$M502*Validation_Lists!$I$3*Validation_Lists!$I$3+$L502*Validation_Lists!$I$3+$N502,Validation_Lists!$I$2)</f>
        <v>999999</v>
      </c>
    </row>
    <row r="503" spans="1:16" x14ac:dyDescent="0.2">
      <c r="A503" s="44">
        <v>9</v>
      </c>
      <c r="B503" s="44">
        <v>9</v>
      </c>
      <c r="C503" s="44">
        <v>3</v>
      </c>
      <c r="D503" s="44" t="s">
        <v>58</v>
      </c>
      <c r="E503" s="44">
        <v>6</v>
      </c>
      <c r="F503" s="44" t="str">
        <f>IF(Fixtures_Rosters!$C$32="","",Fixtures_Rosters!$C$32)</f>
        <v/>
      </c>
      <c r="G503" s="44" t="b">
        <f>AND(LEN($F503&amp;"")&gt;0,UPPER(INDEX(Fixtures_Rosters!$F$27:$F$40,$E503))="YES")</f>
        <v>0</v>
      </c>
      <c r="H503" s="44" t="b">
        <f>INDEX(Fixtures_Rosters!$L$27:$AA$40,$E503,INDEX($D$2:$D$15,$A503))="Available"</f>
        <v>1</v>
      </c>
      <c r="I503" s="44" t="b">
        <f>UPPER(INDEX(Fixtures_Rosters!$J$27:$J$40,$E503))="YES"</f>
        <v>1</v>
      </c>
      <c r="J503" s="44" t="b">
        <f>TRUE</f>
        <v>1</v>
      </c>
      <c r="K503" s="44" t="b">
        <f t="shared" si="108"/>
        <v>0</v>
      </c>
      <c r="L503" s="44">
        <f t="shared" si="111"/>
        <v>48</v>
      </c>
      <c r="M503" s="44">
        <f t="shared" si="109"/>
        <v>8</v>
      </c>
      <c r="N503" s="44">
        <f>MOD($E503-$A503-$C503+ROWS(Fixtures_Rosters!$C$27:$C$40)*2,ROWS(Fixtures_Rosters!$C$27:$C$40))</f>
        <v>8</v>
      </c>
      <c r="O503" s="44" t="b">
        <f t="shared" si="110"/>
        <v>1</v>
      </c>
      <c r="P503" s="44">
        <f>IF(AND(INDEX($F$2:$F$15,$A503),$G503,$H503,$I503,$J503,$K503,$O503),$M503*Validation_Lists!$I$3*Validation_Lists!$I$3+$L503*Validation_Lists!$I$3+$N503,Validation_Lists!$I$2)</f>
        <v>999999</v>
      </c>
    </row>
    <row r="504" spans="1:16" x14ac:dyDescent="0.2">
      <c r="A504" s="44">
        <v>9</v>
      </c>
      <c r="B504" s="44">
        <v>9</v>
      </c>
      <c r="C504" s="44">
        <v>3</v>
      </c>
      <c r="D504" s="44" t="s">
        <v>58</v>
      </c>
      <c r="E504" s="44">
        <v>7</v>
      </c>
      <c r="F504" s="44" t="str">
        <f>IF(Fixtures_Rosters!$C$33="","",Fixtures_Rosters!$C$33)</f>
        <v/>
      </c>
      <c r="G504" s="44" t="b">
        <f>AND(LEN($F504&amp;"")&gt;0,UPPER(INDEX(Fixtures_Rosters!$F$27:$F$40,$E504))="YES")</f>
        <v>0</v>
      </c>
      <c r="H504" s="44" t="b">
        <f>INDEX(Fixtures_Rosters!$L$27:$AA$40,$E504,INDEX($D$2:$D$15,$A504))="Available"</f>
        <v>1</v>
      </c>
      <c r="I504" s="44" t="b">
        <f>UPPER(INDEX(Fixtures_Rosters!$J$27:$J$40,$E504))="YES"</f>
        <v>1</v>
      </c>
      <c r="J504" s="44" t="b">
        <f>TRUE</f>
        <v>1</v>
      </c>
      <c r="K504" s="44" t="b">
        <f t="shared" si="108"/>
        <v>0</v>
      </c>
      <c r="L504" s="44">
        <f t="shared" si="111"/>
        <v>48</v>
      </c>
      <c r="M504" s="44">
        <f t="shared" si="109"/>
        <v>8</v>
      </c>
      <c r="N504" s="44">
        <f>MOD($E504-$A504-$C504+ROWS(Fixtures_Rosters!$C$27:$C$40)*2,ROWS(Fixtures_Rosters!$C$27:$C$40))</f>
        <v>9</v>
      </c>
      <c r="O504" s="44" t="b">
        <f t="shared" si="110"/>
        <v>1</v>
      </c>
      <c r="P504" s="44">
        <f>IF(AND(INDEX($F$2:$F$15,$A504),$G504,$H504,$I504,$J504,$K504,$O504),$M504*Validation_Lists!$I$3*Validation_Lists!$I$3+$L504*Validation_Lists!$I$3+$N504,Validation_Lists!$I$2)</f>
        <v>999999</v>
      </c>
    </row>
    <row r="505" spans="1:16" x14ac:dyDescent="0.2">
      <c r="A505" s="44">
        <v>9</v>
      </c>
      <c r="B505" s="44">
        <v>9</v>
      </c>
      <c r="C505" s="44">
        <v>3</v>
      </c>
      <c r="D505" s="44" t="s">
        <v>58</v>
      </c>
      <c r="E505" s="44">
        <v>8</v>
      </c>
      <c r="F505" s="44" t="str">
        <f>IF(Fixtures_Rosters!$C$34="","",Fixtures_Rosters!$C$34)</f>
        <v/>
      </c>
      <c r="G505" s="44" t="b">
        <f>AND(LEN($F505&amp;"")&gt;0,UPPER(INDEX(Fixtures_Rosters!$F$27:$F$40,$E505))="YES")</f>
        <v>0</v>
      </c>
      <c r="H505" s="44" t="b">
        <f>INDEX(Fixtures_Rosters!$L$27:$AA$40,$E505,INDEX($D$2:$D$15,$A505))="Available"</f>
        <v>1</v>
      </c>
      <c r="I505" s="44" t="b">
        <f>UPPER(INDEX(Fixtures_Rosters!$J$27:$J$40,$E505))="YES"</f>
        <v>1</v>
      </c>
      <c r="J505" s="44" t="b">
        <f>TRUE</f>
        <v>1</v>
      </c>
      <c r="K505" s="44" t="b">
        <f t="shared" si="108"/>
        <v>0</v>
      </c>
      <c r="L505" s="44">
        <f t="shared" si="111"/>
        <v>48</v>
      </c>
      <c r="M505" s="44">
        <f t="shared" si="109"/>
        <v>8</v>
      </c>
      <c r="N505" s="44">
        <f>MOD($E505-$A505-$C505+ROWS(Fixtures_Rosters!$C$27:$C$40)*2,ROWS(Fixtures_Rosters!$C$27:$C$40))</f>
        <v>10</v>
      </c>
      <c r="O505" s="44" t="b">
        <f t="shared" si="110"/>
        <v>1</v>
      </c>
      <c r="P505" s="44">
        <f>IF(AND(INDEX($F$2:$F$15,$A505),$G505,$H505,$I505,$J505,$K505,$O505),$M505*Validation_Lists!$I$3*Validation_Lists!$I$3+$L505*Validation_Lists!$I$3+$N505,Validation_Lists!$I$2)</f>
        <v>999999</v>
      </c>
    </row>
    <row r="506" spans="1:16" x14ac:dyDescent="0.2">
      <c r="A506" s="44">
        <v>9</v>
      </c>
      <c r="B506" s="44">
        <v>9</v>
      </c>
      <c r="C506" s="44">
        <v>3</v>
      </c>
      <c r="D506" s="44" t="s">
        <v>58</v>
      </c>
      <c r="E506" s="44">
        <v>9</v>
      </c>
      <c r="F506" s="44" t="str">
        <f>IF(Fixtures_Rosters!$C$35="","",Fixtures_Rosters!$C$35)</f>
        <v/>
      </c>
      <c r="G506" s="44" t="b">
        <f>AND(LEN($F506&amp;"")&gt;0,UPPER(INDEX(Fixtures_Rosters!$F$27:$F$40,$E506))="YES")</f>
        <v>0</v>
      </c>
      <c r="H506" s="44" t="b">
        <f>INDEX(Fixtures_Rosters!$L$27:$AA$40,$E506,INDEX($D$2:$D$15,$A506))="Available"</f>
        <v>1</v>
      </c>
      <c r="I506" s="44" t="b">
        <f>UPPER(INDEX(Fixtures_Rosters!$J$27:$J$40,$E506))="YES"</f>
        <v>1</v>
      </c>
      <c r="J506" s="44" t="b">
        <f>TRUE</f>
        <v>1</v>
      </c>
      <c r="K506" s="44" t="b">
        <f t="shared" si="108"/>
        <v>0</v>
      </c>
      <c r="L506" s="44">
        <f t="shared" si="111"/>
        <v>48</v>
      </c>
      <c r="M506" s="44">
        <f t="shared" si="109"/>
        <v>8</v>
      </c>
      <c r="N506" s="44">
        <f>MOD($E506-$A506-$C506+ROWS(Fixtures_Rosters!$C$27:$C$40)*2,ROWS(Fixtures_Rosters!$C$27:$C$40))</f>
        <v>11</v>
      </c>
      <c r="O506" s="44" t="b">
        <f t="shared" si="110"/>
        <v>1</v>
      </c>
      <c r="P506" s="44">
        <f>IF(AND(INDEX($F$2:$F$15,$A506),$G506,$H506,$I506,$J506,$K506,$O506),$M506*Validation_Lists!$I$3*Validation_Lists!$I$3+$L506*Validation_Lists!$I$3+$N506,Validation_Lists!$I$2)</f>
        <v>999999</v>
      </c>
    </row>
    <row r="507" spans="1:16" x14ac:dyDescent="0.2">
      <c r="A507" s="44">
        <v>9</v>
      </c>
      <c r="B507" s="44">
        <v>9</v>
      </c>
      <c r="C507" s="44">
        <v>3</v>
      </c>
      <c r="D507" s="44" t="s">
        <v>58</v>
      </c>
      <c r="E507" s="44">
        <v>10</v>
      </c>
      <c r="F507" s="44" t="str">
        <f>IF(Fixtures_Rosters!$C$36="","",Fixtures_Rosters!$C$36)</f>
        <v/>
      </c>
      <c r="G507" s="44" t="b">
        <f>AND(LEN($F507&amp;"")&gt;0,UPPER(INDEX(Fixtures_Rosters!$F$27:$F$40,$E507))="YES")</f>
        <v>0</v>
      </c>
      <c r="H507" s="44" t="b">
        <f>INDEX(Fixtures_Rosters!$L$27:$AA$40,$E507,INDEX($D$2:$D$15,$A507))="Available"</f>
        <v>1</v>
      </c>
      <c r="I507" s="44" t="b">
        <f>UPPER(INDEX(Fixtures_Rosters!$J$27:$J$40,$E507))="YES"</f>
        <v>1</v>
      </c>
      <c r="J507" s="44" t="b">
        <f>TRUE</f>
        <v>1</v>
      </c>
      <c r="K507" s="44" t="b">
        <f t="shared" si="108"/>
        <v>0</v>
      </c>
      <c r="L507" s="44">
        <f t="shared" si="111"/>
        <v>48</v>
      </c>
      <c r="M507" s="44">
        <f t="shared" si="109"/>
        <v>8</v>
      </c>
      <c r="N507" s="44">
        <f>MOD($E507-$A507-$C507+ROWS(Fixtures_Rosters!$C$27:$C$40)*2,ROWS(Fixtures_Rosters!$C$27:$C$40))</f>
        <v>12</v>
      </c>
      <c r="O507" s="44" t="b">
        <f t="shared" si="110"/>
        <v>1</v>
      </c>
      <c r="P507" s="44">
        <f>IF(AND(INDEX($F$2:$F$15,$A507),$G507,$H507,$I507,$J507,$K507,$O507),$M507*Validation_Lists!$I$3*Validation_Lists!$I$3+$L507*Validation_Lists!$I$3+$N507,Validation_Lists!$I$2)</f>
        <v>999999</v>
      </c>
    </row>
    <row r="508" spans="1:16" x14ac:dyDescent="0.2">
      <c r="A508" s="44">
        <v>9</v>
      </c>
      <c r="B508" s="44">
        <v>9</v>
      </c>
      <c r="C508" s="44">
        <v>3</v>
      </c>
      <c r="D508" s="44" t="s">
        <v>58</v>
      </c>
      <c r="E508" s="44">
        <v>11</v>
      </c>
      <c r="F508" s="44" t="str">
        <f>IF(Fixtures_Rosters!$C$37="","",Fixtures_Rosters!$C$37)</f>
        <v/>
      </c>
      <c r="G508" s="44" t="b">
        <f>AND(LEN($F508&amp;"")&gt;0,UPPER(INDEX(Fixtures_Rosters!$F$27:$F$40,$E508))="YES")</f>
        <v>0</v>
      </c>
      <c r="H508" s="44" t="b">
        <f>INDEX(Fixtures_Rosters!$L$27:$AA$40,$E508,INDEX($D$2:$D$15,$A508))="Available"</f>
        <v>1</v>
      </c>
      <c r="I508" s="44" t="b">
        <f>UPPER(INDEX(Fixtures_Rosters!$J$27:$J$40,$E508))="YES"</f>
        <v>1</v>
      </c>
      <c r="J508" s="44" t="b">
        <f>TRUE</f>
        <v>1</v>
      </c>
      <c r="K508" s="44" t="b">
        <f t="shared" si="108"/>
        <v>0</v>
      </c>
      <c r="L508" s="44">
        <f t="shared" si="111"/>
        <v>48</v>
      </c>
      <c r="M508" s="44">
        <f t="shared" si="109"/>
        <v>8</v>
      </c>
      <c r="N508" s="44">
        <f>MOD($E508-$A508-$C508+ROWS(Fixtures_Rosters!$C$27:$C$40)*2,ROWS(Fixtures_Rosters!$C$27:$C$40))</f>
        <v>13</v>
      </c>
      <c r="O508" s="44" t="b">
        <f t="shared" si="110"/>
        <v>1</v>
      </c>
      <c r="P508" s="44">
        <f>IF(AND(INDEX($F$2:$F$15,$A508),$G508,$H508,$I508,$J508,$K508,$O508),$M508*Validation_Lists!$I$3*Validation_Lists!$I$3+$L508*Validation_Lists!$I$3+$N508,Validation_Lists!$I$2)</f>
        <v>999999</v>
      </c>
    </row>
    <row r="509" spans="1:16" x14ac:dyDescent="0.2">
      <c r="A509" s="44">
        <v>9</v>
      </c>
      <c r="B509" s="44">
        <v>9</v>
      </c>
      <c r="C509" s="44">
        <v>3</v>
      </c>
      <c r="D509" s="44" t="s">
        <v>58</v>
      </c>
      <c r="E509" s="44">
        <v>12</v>
      </c>
      <c r="F509" s="44" t="str">
        <f>IF(Fixtures_Rosters!$C$38="","",Fixtures_Rosters!$C$38)</f>
        <v/>
      </c>
      <c r="G509" s="44" t="b">
        <f>AND(LEN($F509&amp;"")&gt;0,UPPER(INDEX(Fixtures_Rosters!$F$27:$F$40,$E509))="YES")</f>
        <v>0</v>
      </c>
      <c r="H509" s="44" t="b">
        <f>INDEX(Fixtures_Rosters!$L$27:$AA$40,$E509,INDEX($D$2:$D$15,$A509))="Available"</f>
        <v>1</v>
      </c>
      <c r="I509" s="44" t="b">
        <f>UPPER(INDEX(Fixtures_Rosters!$J$27:$J$40,$E509))="YES"</f>
        <v>1</v>
      </c>
      <c r="J509" s="44" t="b">
        <f>TRUE</f>
        <v>1</v>
      </c>
      <c r="K509" s="44" t="b">
        <f t="shared" si="108"/>
        <v>0</v>
      </c>
      <c r="L509" s="44">
        <f t="shared" si="111"/>
        <v>48</v>
      </c>
      <c r="M509" s="44">
        <f t="shared" si="109"/>
        <v>8</v>
      </c>
      <c r="N509" s="44">
        <f>MOD($E509-$A509-$C509+ROWS(Fixtures_Rosters!$C$27:$C$40)*2,ROWS(Fixtures_Rosters!$C$27:$C$40))</f>
        <v>0</v>
      </c>
      <c r="O509" s="44" t="b">
        <f t="shared" si="110"/>
        <v>1</v>
      </c>
      <c r="P509" s="44">
        <f>IF(AND(INDEX($F$2:$F$15,$A509),$G509,$H509,$I509,$J509,$K509,$O509),$M509*Validation_Lists!$I$3*Validation_Lists!$I$3+$L509*Validation_Lists!$I$3+$N509,Validation_Lists!$I$2)</f>
        <v>999999</v>
      </c>
    </row>
    <row r="510" spans="1:16" x14ac:dyDescent="0.2">
      <c r="A510" s="44">
        <v>9</v>
      </c>
      <c r="B510" s="44">
        <v>9</v>
      </c>
      <c r="C510" s="44">
        <v>3</v>
      </c>
      <c r="D510" s="44" t="s">
        <v>58</v>
      </c>
      <c r="E510" s="44">
        <v>13</v>
      </c>
      <c r="F510" s="44" t="str">
        <f>IF(Fixtures_Rosters!$C$39="","",Fixtures_Rosters!$C$39)</f>
        <v/>
      </c>
      <c r="G510" s="44" t="b">
        <f>AND(LEN($F510&amp;"")&gt;0,UPPER(INDEX(Fixtures_Rosters!$F$27:$F$40,$E510))="YES")</f>
        <v>0</v>
      </c>
      <c r="H510" s="44" t="b">
        <f>INDEX(Fixtures_Rosters!$L$27:$AA$40,$E510,INDEX($D$2:$D$15,$A510))="Available"</f>
        <v>1</v>
      </c>
      <c r="I510" s="44" t="b">
        <f>UPPER(INDEX(Fixtures_Rosters!$J$27:$J$40,$E510))="YES"</f>
        <v>1</v>
      </c>
      <c r="J510" s="44" t="b">
        <f>TRUE</f>
        <v>1</v>
      </c>
      <c r="K510" s="44" t="b">
        <f t="shared" si="108"/>
        <v>0</v>
      </c>
      <c r="L510" s="44">
        <f t="shared" si="111"/>
        <v>48</v>
      </c>
      <c r="M510" s="44">
        <f t="shared" si="109"/>
        <v>8</v>
      </c>
      <c r="N510" s="44">
        <f>MOD($E510-$A510-$C510+ROWS(Fixtures_Rosters!$C$27:$C$40)*2,ROWS(Fixtures_Rosters!$C$27:$C$40))</f>
        <v>1</v>
      </c>
      <c r="O510" s="44" t="b">
        <f t="shared" si="110"/>
        <v>1</v>
      </c>
      <c r="P510" s="44">
        <f>IF(AND(INDEX($F$2:$F$15,$A510),$G510,$H510,$I510,$J510,$K510,$O510),$M510*Validation_Lists!$I$3*Validation_Lists!$I$3+$L510*Validation_Lists!$I$3+$N510,Validation_Lists!$I$2)</f>
        <v>999999</v>
      </c>
    </row>
    <row r="511" spans="1:16" x14ac:dyDescent="0.2">
      <c r="A511" s="44">
        <v>9</v>
      </c>
      <c r="B511" s="44">
        <v>9</v>
      </c>
      <c r="C511" s="44">
        <v>3</v>
      </c>
      <c r="D511" s="44" t="s">
        <v>58</v>
      </c>
      <c r="E511" s="44">
        <v>14</v>
      </c>
      <c r="F511" s="44" t="str">
        <f>IF(Fixtures_Rosters!$C$40="","",Fixtures_Rosters!$C$40)</f>
        <v/>
      </c>
      <c r="G511" s="44" t="b">
        <f>AND(LEN($F511&amp;"")&gt;0,UPPER(INDEX(Fixtures_Rosters!$F$27:$F$40,$E511))="YES")</f>
        <v>0</v>
      </c>
      <c r="H511" s="44" t="b">
        <f>INDEX(Fixtures_Rosters!$L$27:$AA$40,$E511,INDEX($D$2:$D$15,$A511))="Available"</f>
        <v>1</v>
      </c>
      <c r="I511" s="44" t="b">
        <f>UPPER(INDEX(Fixtures_Rosters!$J$27:$J$40,$E511))="YES"</f>
        <v>1</v>
      </c>
      <c r="J511" s="44" t="b">
        <f>TRUE</f>
        <v>1</v>
      </c>
      <c r="K511" s="44" t="b">
        <f t="shared" si="108"/>
        <v>0</v>
      </c>
      <c r="L511" s="44">
        <f t="shared" si="111"/>
        <v>48</v>
      </c>
      <c r="M511" s="44">
        <f t="shared" si="109"/>
        <v>8</v>
      </c>
      <c r="N511" s="44">
        <f>MOD($E511-$A511-$C511+ROWS(Fixtures_Rosters!$C$27:$C$40)*2,ROWS(Fixtures_Rosters!$C$27:$C$40))</f>
        <v>2</v>
      </c>
      <c r="O511" s="44" t="b">
        <f t="shared" si="110"/>
        <v>1</v>
      </c>
      <c r="P511" s="44">
        <f>IF(AND(INDEX($F$2:$F$15,$A511),$G511,$H511,$I511,$J511,$K511,$O511),$M511*Validation_Lists!$I$3*Validation_Lists!$I$3+$L511*Validation_Lists!$I$3+$N511,Validation_Lists!$I$2)</f>
        <v>999999</v>
      </c>
    </row>
    <row r="512" spans="1:16" x14ac:dyDescent="0.2">
      <c r="A512" s="44">
        <v>9</v>
      </c>
      <c r="B512" s="44">
        <v>9</v>
      </c>
      <c r="C512" s="44">
        <v>4</v>
      </c>
      <c r="D512" s="44" t="s">
        <v>59</v>
      </c>
      <c r="E512" s="44">
        <v>1</v>
      </c>
      <c r="F512" s="44" t="str">
        <f>IF(Fixtures_Rosters!$C$27="","",Fixtures_Rosters!$C$27)</f>
        <v/>
      </c>
      <c r="G512" s="44" t="b">
        <f>AND(LEN($F512&amp;"")&gt;0,UPPER(INDEX(Fixtures_Rosters!$F$27:$F$40,$E512))="YES")</f>
        <v>0</v>
      </c>
      <c r="H512" s="44" t="b">
        <f>INDEX(Fixtures_Rosters!$L$27:$AA$40,$E512,INDEX($D$2:$D$15,$A512))="Available"</f>
        <v>1</v>
      </c>
      <c r="I512" s="44" t="b">
        <f>AND(UPPER(INDEX($E$2:$E$15,$A512))="HOME",UPPER(INDEX(Fixtures_Rosters!$K$27:$K$40,$E512))="YES")</f>
        <v>0</v>
      </c>
      <c r="J512" s="44" t="b">
        <f>TRUE</f>
        <v>1</v>
      </c>
      <c r="K512" s="44" t="b">
        <f t="shared" ref="K512:K525" si="112">COUNTIF($J$10:$L$10,$F512)=0</f>
        <v>0</v>
      </c>
      <c r="L512" s="44">
        <f t="shared" si="111"/>
        <v>48</v>
      </c>
      <c r="M512" s="44">
        <f t="shared" ref="M512:M525" si="113">COUNTIF($M$2:$M$9,$F512)</f>
        <v>8</v>
      </c>
      <c r="N512" s="44">
        <f>MOD($E512-$A512-$C512+ROWS(Fixtures_Rosters!$C$27:$C$40)*2,ROWS(Fixtures_Rosters!$C$27:$C$40))</f>
        <v>2</v>
      </c>
      <c r="O512" s="44" t="b">
        <f t="shared" ref="O512:O525" si="114">OR($C$10&lt;&gt;$C$9+1,$F$9=FALSE,$F512&lt;&gt;$M$9)</f>
        <v>1</v>
      </c>
      <c r="P512" s="44">
        <f>IF(AND(INDEX($F$2:$F$15,$A512),$G512,$H512,$I512,$J512,$K512,$O512),$M512*Validation_Lists!$I$3*Validation_Lists!$I$3+$L512*Validation_Lists!$I$3+$N512,Validation_Lists!$I$2)</f>
        <v>999999</v>
      </c>
    </row>
    <row r="513" spans="1:16" x14ac:dyDescent="0.2">
      <c r="A513" s="44">
        <v>9</v>
      </c>
      <c r="B513" s="44">
        <v>9</v>
      </c>
      <c r="C513" s="44">
        <v>4</v>
      </c>
      <c r="D513" s="44" t="s">
        <v>59</v>
      </c>
      <c r="E513" s="44">
        <v>2</v>
      </c>
      <c r="F513" s="44" t="str">
        <f>IF(Fixtures_Rosters!$C$28="","",Fixtures_Rosters!$C$28)</f>
        <v/>
      </c>
      <c r="G513" s="44" t="b">
        <f>AND(LEN($F513&amp;"")&gt;0,UPPER(INDEX(Fixtures_Rosters!$F$27:$F$40,$E513))="YES")</f>
        <v>0</v>
      </c>
      <c r="H513" s="44" t="b">
        <f>INDEX(Fixtures_Rosters!$L$27:$AA$40,$E513,INDEX($D$2:$D$15,$A513))="Available"</f>
        <v>1</v>
      </c>
      <c r="I513" s="44" t="b">
        <f>AND(UPPER(INDEX($E$2:$E$15,$A513))="HOME",UPPER(INDEX(Fixtures_Rosters!$K$27:$K$40,$E513))="YES")</f>
        <v>0</v>
      </c>
      <c r="J513" s="44" t="b">
        <f>TRUE</f>
        <v>1</v>
      </c>
      <c r="K513" s="44" t="b">
        <f t="shared" si="112"/>
        <v>0</v>
      </c>
      <c r="L513" s="44">
        <f t="shared" si="111"/>
        <v>48</v>
      </c>
      <c r="M513" s="44">
        <f t="shared" si="113"/>
        <v>8</v>
      </c>
      <c r="N513" s="44">
        <f>MOD($E513-$A513-$C513+ROWS(Fixtures_Rosters!$C$27:$C$40)*2,ROWS(Fixtures_Rosters!$C$27:$C$40))</f>
        <v>3</v>
      </c>
      <c r="O513" s="44" t="b">
        <f t="shared" si="114"/>
        <v>1</v>
      </c>
      <c r="P513" s="44">
        <f>IF(AND(INDEX($F$2:$F$15,$A513),$G513,$H513,$I513,$J513,$K513,$O513),$M513*Validation_Lists!$I$3*Validation_Lists!$I$3+$L513*Validation_Lists!$I$3+$N513,Validation_Lists!$I$2)</f>
        <v>999999</v>
      </c>
    </row>
    <row r="514" spans="1:16" x14ac:dyDescent="0.2">
      <c r="A514" s="44">
        <v>9</v>
      </c>
      <c r="B514" s="44">
        <v>9</v>
      </c>
      <c r="C514" s="44">
        <v>4</v>
      </c>
      <c r="D514" s="44" t="s">
        <v>59</v>
      </c>
      <c r="E514" s="44">
        <v>3</v>
      </c>
      <c r="F514" s="44" t="str">
        <f>IF(Fixtures_Rosters!$C$29="","",Fixtures_Rosters!$C$29)</f>
        <v/>
      </c>
      <c r="G514" s="44" t="b">
        <f>AND(LEN($F514&amp;"")&gt;0,UPPER(INDEX(Fixtures_Rosters!$F$27:$F$40,$E514))="YES")</f>
        <v>0</v>
      </c>
      <c r="H514" s="44" t="b">
        <f>INDEX(Fixtures_Rosters!$L$27:$AA$40,$E514,INDEX($D$2:$D$15,$A514))="Available"</f>
        <v>1</v>
      </c>
      <c r="I514" s="44" t="b">
        <f>AND(UPPER(INDEX($E$2:$E$15,$A514))="HOME",UPPER(INDEX(Fixtures_Rosters!$K$27:$K$40,$E514))="YES")</f>
        <v>0</v>
      </c>
      <c r="J514" s="44" t="b">
        <f>TRUE</f>
        <v>1</v>
      </c>
      <c r="K514" s="44" t="b">
        <f t="shared" si="112"/>
        <v>0</v>
      </c>
      <c r="L514" s="44">
        <f t="shared" si="111"/>
        <v>48</v>
      </c>
      <c r="M514" s="44">
        <f t="shared" si="113"/>
        <v>8</v>
      </c>
      <c r="N514" s="44">
        <f>MOD($E514-$A514-$C514+ROWS(Fixtures_Rosters!$C$27:$C$40)*2,ROWS(Fixtures_Rosters!$C$27:$C$40))</f>
        <v>4</v>
      </c>
      <c r="O514" s="44" t="b">
        <f t="shared" si="114"/>
        <v>1</v>
      </c>
      <c r="P514" s="44">
        <f>IF(AND(INDEX($F$2:$F$15,$A514),$G514,$H514,$I514,$J514,$K514,$O514),$M514*Validation_Lists!$I$3*Validation_Lists!$I$3+$L514*Validation_Lists!$I$3+$N514,Validation_Lists!$I$2)</f>
        <v>999999</v>
      </c>
    </row>
    <row r="515" spans="1:16" x14ac:dyDescent="0.2">
      <c r="A515" s="44">
        <v>9</v>
      </c>
      <c r="B515" s="44">
        <v>9</v>
      </c>
      <c r="C515" s="44">
        <v>4</v>
      </c>
      <c r="D515" s="44" t="s">
        <v>59</v>
      </c>
      <c r="E515" s="44">
        <v>4</v>
      </c>
      <c r="F515" s="44" t="str">
        <f>IF(Fixtures_Rosters!$C$30="","",Fixtures_Rosters!$C$30)</f>
        <v/>
      </c>
      <c r="G515" s="44" t="b">
        <f>AND(LEN($F515&amp;"")&gt;0,UPPER(INDEX(Fixtures_Rosters!$F$27:$F$40,$E515))="YES")</f>
        <v>0</v>
      </c>
      <c r="H515" s="44" t="b">
        <f>INDEX(Fixtures_Rosters!$L$27:$AA$40,$E515,INDEX($D$2:$D$15,$A515))="Available"</f>
        <v>1</v>
      </c>
      <c r="I515" s="44" t="b">
        <f>AND(UPPER(INDEX($E$2:$E$15,$A515))="HOME",UPPER(INDEX(Fixtures_Rosters!$K$27:$K$40,$E515))="YES")</f>
        <v>0</v>
      </c>
      <c r="J515" s="44" t="b">
        <f>TRUE</f>
        <v>1</v>
      </c>
      <c r="K515" s="44" t="b">
        <f t="shared" si="112"/>
        <v>0</v>
      </c>
      <c r="L515" s="44">
        <f t="shared" si="111"/>
        <v>48</v>
      </c>
      <c r="M515" s="44">
        <f t="shared" si="113"/>
        <v>8</v>
      </c>
      <c r="N515" s="44">
        <f>MOD($E515-$A515-$C515+ROWS(Fixtures_Rosters!$C$27:$C$40)*2,ROWS(Fixtures_Rosters!$C$27:$C$40))</f>
        <v>5</v>
      </c>
      <c r="O515" s="44" t="b">
        <f t="shared" si="114"/>
        <v>1</v>
      </c>
      <c r="P515" s="44">
        <f>IF(AND(INDEX($F$2:$F$15,$A515),$G515,$H515,$I515,$J515,$K515,$O515),$M515*Validation_Lists!$I$3*Validation_Lists!$I$3+$L515*Validation_Lists!$I$3+$N515,Validation_Lists!$I$2)</f>
        <v>999999</v>
      </c>
    </row>
    <row r="516" spans="1:16" x14ac:dyDescent="0.2">
      <c r="A516" s="44">
        <v>9</v>
      </c>
      <c r="B516" s="44">
        <v>9</v>
      </c>
      <c r="C516" s="44">
        <v>4</v>
      </c>
      <c r="D516" s="44" t="s">
        <v>59</v>
      </c>
      <c r="E516" s="44">
        <v>5</v>
      </c>
      <c r="F516" s="44" t="str">
        <f>IF(Fixtures_Rosters!$C$31="","",Fixtures_Rosters!$C$31)</f>
        <v/>
      </c>
      <c r="G516" s="44" t="b">
        <f>AND(LEN($F516&amp;"")&gt;0,UPPER(INDEX(Fixtures_Rosters!$F$27:$F$40,$E516))="YES")</f>
        <v>0</v>
      </c>
      <c r="H516" s="44" t="b">
        <f>INDEX(Fixtures_Rosters!$L$27:$AA$40,$E516,INDEX($D$2:$D$15,$A516))="Available"</f>
        <v>1</v>
      </c>
      <c r="I516" s="44" t="b">
        <f>AND(UPPER(INDEX($E$2:$E$15,$A516))="HOME",UPPER(INDEX(Fixtures_Rosters!$K$27:$K$40,$E516))="YES")</f>
        <v>0</v>
      </c>
      <c r="J516" s="44" t="b">
        <f>TRUE</f>
        <v>1</v>
      </c>
      <c r="K516" s="44" t="b">
        <f t="shared" si="112"/>
        <v>0</v>
      </c>
      <c r="L516" s="44">
        <f t="shared" si="111"/>
        <v>48</v>
      </c>
      <c r="M516" s="44">
        <f t="shared" si="113"/>
        <v>8</v>
      </c>
      <c r="N516" s="44">
        <f>MOD($E516-$A516-$C516+ROWS(Fixtures_Rosters!$C$27:$C$40)*2,ROWS(Fixtures_Rosters!$C$27:$C$40))</f>
        <v>6</v>
      </c>
      <c r="O516" s="44" t="b">
        <f t="shared" si="114"/>
        <v>1</v>
      </c>
      <c r="P516" s="44">
        <f>IF(AND(INDEX($F$2:$F$15,$A516),$G516,$H516,$I516,$J516,$K516,$O516),$M516*Validation_Lists!$I$3*Validation_Lists!$I$3+$L516*Validation_Lists!$I$3+$N516,Validation_Lists!$I$2)</f>
        <v>999999</v>
      </c>
    </row>
    <row r="517" spans="1:16" x14ac:dyDescent="0.2">
      <c r="A517" s="44">
        <v>9</v>
      </c>
      <c r="B517" s="44">
        <v>9</v>
      </c>
      <c r="C517" s="44">
        <v>4</v>
      </c>
      <c r="D517" s="44" t="s">
        <v>59</v>
      </c>
      <c r="E517" s="44">
        <v>6</v>
      </c>
      <c r="F517" s="44" t="str">
        <f>IF(Fixtures_Rosters!$C$32="","",Fixtures_Rosters!$C$32)</f>
        <v/>
      </c>
      <c r="G517" s="44" t="b">
        <f>AND(LEN($F517&amp;"")&gt;0,UPPER(INDEX(Fixtures_Rosters!$F$27:$F$40,$E517))="YES")</f>
        <v>0</v>
      </c>
      <c r="H517" s="44" t="b">
        <f>INDEX(Fixtures_Rosters!$L$27:$AA$40,$E517,INDEX($D$2:$D$15,$A517))="Available"</f>
        <v>1</v>
      </c>
      <c r="I517" s="44" t="b">
        <f>AND(UPPER(INDEX($E$2:$E$15,$A517))="HOME",UPPER(INDEX(Fixtures_Rosters!$K$27:$K$40,$E517))="YES")</f>
        <v>0</v>
      </c>
      <c r="J517" s="44" t="b">
        <f>TRUE</f>
        <v>1</v>
      </c>
      <c r="K517" s="44" t="b">
        <f t="shared" si="112"/>
        <v>0</v>
      </c>
      <c r="L517" s="44">
        <f t="shared" si="111"/>
        <v>48</v>
      </c>
      <c r="M517" s="44">
        <f t="shared" si="113"/>
        <v>8</v>
      </c>
      <c r="N517" s="44">
        <f>MOD($E517-$A517-$C517+ROWS(Fixtures_Rosters!$C$27:$C$40)*2,ROWS(Fixtures_Rosters!$C$27:$C$40))</f>
        <v>7</v>
      </c>
      <c r="O517" s="44" t="b">
        <f t="shared" si="114"/>
        <v>1</v>
      </c>
      <c r="P517" s="44">
        <f>IF(AND(INDEX($F$2:$F$15,$A517),$G517,$H517,$I517,$J517,$K517,$O517),$M517*Validation_Lists!$I$3*Validation_Lists!$I$3+$L517*Validation_Lists!$I$3+$N517,Validation_Lists!$I$2)</f>
        <v>999999</v>
      </c>
    </row>
    <row r="518" spans="1:16" x14ac:dyDescent="0.2">
      <c r="A518" s="44">
        <v>9</v>
      </c>
      <c r="B518" s="44">
        <v>9</v>
      </c>
      <c r="C518" s="44">
        <v>4</v>
      </c>
      <c r="D518" s="44" t="s">
        <v>59</v>
      </c>
      <c r="E518" s="44">
        <v>7</v>
      </c>
      <c r="F518" s="44" t="str">
        <f>IF(Fixtures_Rosters!$C$33="","",Fixtures_Rosters!$C$33)</f>
        <v/>
      </c>
      <c r="G518" s="44" t="b">
        <f>AND(LEN($F518&amp;"")&gt;0,UPPER(INDEX(Fixtures_Rosters!$F$27:$F$40,$E518))="YES")</f>
        <v>0</v>
      </c>
      <c r="H518" s="44" t="b">
        <f>INDEX(Fixtures_Rosters!$L$27:$AA$40,$E518,INDEX($D$2:$D$15,$A518))="Available"</f>
        <v>1</v>
      </c>
      <c r="I518" s="44" t="b">
        <f>AND(UPPER(INDEX($E$2:$E$15,$A518))="HOME",UPPER(INDEX(Fixtures_Rosters!$K$27:$K$40,$E518))="YES")</f>
        <v>0</v>
      </c>
      <c r="J518" s="44" t="b">
        <f>TRUE</f>
        <v>1</v>
      </c>
      <c r="K518" s="44" t="b">
        <f t="shared" si="112"/>
        <v>0</v>
      </c>
      <c r="L518" s="44">
        <f t="shared" si="111"/>
        <v>48</v>
      </c>
      <c r="M518" s="44">
        <f t="shared" si="113"/>
        <v>8</v>
      </c>
      <c r="N518" s="44">
        <f>MOD($E518-$A518-$C518+ROWS(Fixtures_Rosters!$C$27:$C$40)*2,ROWS(Fixtures_Rosters!$C$27:$C$40))</f>
        <v>8</v>
      </c>
      <c r="O518" s="44" t="b">
        <f t="shared" si="114"/>
        <v>1</v>
      </c>
      <c r="P518" s="44">
        <f>IF(AND(INDEX($F$2:$F$15,$A518),$G518,$H518,$I518,$J518,$K518,$O518),$M518*Validation_Lists!$I$3*Validation_Lists!$I$3+$L518*Validation_Lists!$I$3+$N518,Validation_Lists!$I$2)</f>
        <v>999999</v>
      </c>
    </row>
    <row r="519" spans="1:16" x14ac:dyDescent="0.2">
      <c r="A519" s="44">
        <v>9</v>
      </c>
      <c r="B519" s="44">
        <v>9</v>
      </c>
      <c r="C519" s="44">
        <v>4</v>
      </c>
      <c r="D519" s="44" t="s">
        <v>59</v>
      </c>
      <c r="E519" s="44">
        <v>8</v>
      </c>
      <c r="F519" s="44" t="str">
        <f>IF(Fixtures_Rosters!$C$34="","",Fixtures_Rosters!$C$34)</f>
        <v/>
      </c>
      <c r="G519" s="44" t="b">
        <f>AND(LEN($F519&amp;"")&gt;0,UPPER(INDEX(Fixtures_Rosters!$F$27:$F$40,$E519))="YES")</f>
        <v>0</v>
      </c>
      <c r="H519" s="44" t="b">
        <f>INDEX(Fixtures_Rosters!$L$27:$AA$40,$E519,INDEX($D$2:$D$15,$A519))="Available"</f>
        <v>1</v>
      </c>
      <c r="I519" s="44" t="b">
        <f>AND(UPPER(INDEX($E$2:$E$15,$A519))="HOME",UPPER(INDEX(Fixtures_Rosters!$K$27:$K$40,$E519))="YES")</f>
        <v>0</v>
      </c>
      <c r="J519" s="44" t="b">
        <f>TRUE</f>
        <v>1</v>
      </c>
      <c r="K519" s="44" t="b">
        <f t="shared" si="112"/>
        <v>0</v>
      </c>
      <c r="L519" s="44">
        <f t="shared" si="111"/>
        <v>48</v>
      </c>
      <c r="M519" s="44">
        <f t="shared" si="113"/>
        <v>8</v>
      </c>
      <c r="N519" s="44">
        <f>MOD($E519-$A519-$C519+ROWS(Fixtures_Rosters!$C$27:$C$40)*2,ROWS(Fixtures_Rosters!$C$27:$C$40))</f>
        <v>9</v>
      </c>
      <c r="O519" s="44" t="b">
        <f t="shared" si="114"/>
        <v>1</v>
      </c>
      <c r="P519" s="44">
        <f>IF(AND(INDEX($F$2:$F$15,$A519),$G519,$H519,$I519,$J519,$K519,$O519),$M519*Validation_Lists!$I$3*Validation_Lists!$I$3+$L519*Validation_Lists!$I$3+$N519,Validation_Lists!$I$2)</f>
        <v>999999</v>
      </c>
    </row>
    <row r="520" spans="1:16" x14ac:dyDescent="0.2">
      <c r="A520" s="44">
        <v>9</v>
      </c>
      <c r="B520" s="44">
        <v>9</v>
      </c>
      <c r="C520" s="44">
        <v>4</v>
      </c>
      <c r="D520" s="44" t="s">
        <v>59</v>
      </c>
      <c r="E520" s="44">
        <v>9</v>
      </c>
      <c r="F520" s="44" t="str">
        <f>IF(Fixtures_Rosters!$C$35="","",Fixtures_Rosters!$C$35)</f>
        <v/>
      </c>
      <c r="G520" s="44" t="b">
        <f>AND(LEN($F520&amp;"")&gt;0,UPPER(INDEX(Fixtures_Rosters!$F$27:$F$40,$E520))="YES")</f>
        <v>0</v>
      </c>
      <c r="H520" s="44" t="b">
        <f>INDEX(Fixtures_Rosters!$L$27:$AA$40,$E520,INDEX($D$2:$D$15,$A520))="Available"</f>
        <v>1</v>
      </c>
      <c r="I520" s="44" t="b">
        <f>AND(UPPER(INDEX($E$2:$E$15,$A520))="HOME",UPPER(INDEX(Fixtures_Rosters!$K$27:$K$40,$E520))="YES")</f>
        <v>0</v>
      </c>
      <c r="J520" s="44" t="b">
        <f>TRUE</f>
        <v>1</v>
      </c>
      <c r="K520" s="44" t="b">
        <f t="shared" si="112"/>
        <v>0</v>
      </c>
      <c r="L520" s="44">
        <f t="shared" si="111"/>
        <v>48</v>
      </c>
      <c r="M520" s="44">
        <f t="shared" si="113"/>
        <v>8</v>
      </c>
      <c r="N520" s="44">
        <f>MOD($E520-$A520-$C520+ROWS(Fixtures_Rosters!$C$27:$C$40)*2,ROWS(Fixtures_Rosters!$C$27:$C$40))</f>
        <v>10</v>
      </c>
      <c r="O520" s="44" t="b">
        <f t="shared" si="114"/>
        <v>1</v>
      </c>
      <c r="P520" s="44">
        <f>IF(AND(INDEX($F$2:$F$15,$A520),$G520,$H520,$I520,$J520,$K520,$O520),$M520*Validation_Lists!$I$3*Validation_Lists!$I$3+$L520*Validation_Lists!$I$3+$N520,Validation_Lists!$I$2)</f>
        <v>999999</v>
      </c>
    </row>
    <row r="521" spans="1:16" x14ac:dyDescent="0.2">
      <c r="A521" s="44">
        <v>9</v>
      </c>
      <c r="B521" s="44">
        <v>9</v>
      </c>
      <c r="C521" s="44">
        <v>4</v>
      </c>
      <c r="D521" s="44" t="s">
        <v>59</v>
      </c>
      <c r="E521" s="44">
        <v>10</v>
      </c>
      <c r="F521" s="44" t="str">
        <f>IF(Fixtures_Rosters!$C$36="","",Fixtures_Rosters!$C$36)</f>
        <v/>
      </c>
      <c r="G521" s="44" t="b">
        <f>AND(LEN($F521&amp;"")&gt;0,UPPER(INDEX(Fixtures_Rosters!$F$27:$F$40,$E521))="YES")</f>
        <v>0</v>
      </c>
      <c r="H521" s="44" t="b">
        <f>INDEX(Fixtures_Rosters!$L$27:$AA$40,$E521,INDEX($D$2:$D$15,$A521))="Available"</f>
        <v>1</v>
      </c>
      <c r="I521" s="44" t="b">
        <f>AND(UPPER(INDEX($E$2:$E$15,$A521))="HOME",UPPER(INDEX(Fixtures_Rosters!$K$27:$K$40,$E521))="YES")</f>
        <v>0</v>
      </c>
      <c r="J521" s="44" t="b">
        <f>TRUE</f>
        <v>1</v>
      </c>
      <c r="K521" s="44" t="b">
        <f t="shared" si="112"/>
        <v>0</v>
      </c>
      <c r="L521" s="44">
        <f t="shared" si="111"/>
        <v>48</v>
      </c>
      <c r="M521" s="44">
        <f t="shared" si="113"/>
        <v>8</v>
      </c>
      <c r="N521" s="44">
        <f>MOD($E521-$A521-$C521+ROWS(Fixtures_Rosters!$C$27:$C$40)*2,ROWS(Fixtures_Rosters!$C$27:$C$40))</f>
        <v>11</v>
      </c>
      <c r="O521" s="44" t="b">
        <f t="shared" si="114"/>
        <v>1</v>
      </c>
      <c r="P521" s="44">
        <f>IF(AND(INDEX($F$2:$F$15,$A521),$G521,$H521,$I521,$J521,$K521,$O521),$M521*Validation_Lists!$I$3*Validation_Lists!$I$3+$L521*Validation_Lists!$I$3+$N521,Validation_Lists!$I$2)</f>
        <v>999999</v>
      </c>
    </row>
    <row r="522" spans="1:16" x14ac:dyDescent="0.2">
      <c r="A522" s="44">
        <v>9</v>
      </c>
      <c r="B522" s="44">
        <v>9</v>
      </c>
      <c r="C522" s="44">
        <v>4</v>
      </c>
      <c r="D522" s="44" t="s">
        <v>59</v>
      </c>
      <c r="E522" s="44">
        <v>11</v>
      </c>
      <c r="F522" s="44" t="str">
        <f>IF(Fixtures_Rosters!$C$37="","",Fixtures_Rosters!$C$37)</f>
        <v/>
      </c>
      <c r="G522" s="44" t="b">
        <f>AND(LEN($F522&amp;"")&gt;0,UPPER(INDEX(Fixtures_Rosters!$F$27:$F$40,$E522))="YES")</f>
        <v>0</v>
      </c>
      <c r="H522" s="44" t="b">
        <f>INDEX(Fixtures_Rosters!$L$27:$AA$40,$E522,INDEX($D$2:$D$15,$A522))="Available"</f>
        <v>1</v>
      </c>
      <c r="I522" s="44" t="b">
        <f>AND(UPPER(INDEX($E$2:$E$15,$A522))="HOME",UPPER(INDEX(Fixtures_Rosters!$K$27:$K$40,$E522))="YES")</f>
        <v>0</v>
      </c>
      <c r="J522" s="44" t="b">
        <f>TRUE</f>
        <v>1</v>
      </c>
      <c r="K522" s="44" t="b">
        <f t="shared" si="112"/>
        <v>0</v>
      </c>
      <c r="L522" s="44">
        <f t="shared" si="111"/>
        <v>48</v>
      </c>
      <c r="M522" s="44">
        <f t="shared" si="113"/>
        <v>8</v>
      </c>
      <c r="N522" s="44">
        <f>MOD($E522-$A522-$C522+ROWS(Fixtures_Rosters!$C$27:$C$40)*2,ROWS(Fixtures_Rosters!$C$27:$C$40))</f>
        <v>12</v>
      </c>
      <c r="O522" s="44" t="b">
        <f t="shared" si="114"/>
        <v>1</v>
      </c>
      <c r="P522" s="44">
        <f>IF(AND(INDEX($F$2:$F$15,$A522),$G522,$H522,$I522,$J522,$K522,$O522),$M522*Validation_Lists!$I$3*Validation_Lists!$I$3+$L522*Validation_Lists!$I$3+$N522,Validation_Lists!$I$2)</f>
        <v>999999</v>
      </c>
    </row>
    <row r="523" spans="1:16" x14ac:dyDescent="0.2">
      <c r="A523" s="44">
        <v>9</v>
      </c>
      <c r="B523" s="44">
        <v>9</v>
      </c>
      <c r="C523" s="44">
        <v>4</v>
      </c>
      <c r="D523" s="44" t="s">
        <v>59</v>
      </c>
      <c r="E523" s="44">
        <v>12</v>
      </c>
      <c r="F523" s="44" t="str">
        <f>IF(Fixtures_Rosters!$C$38="","",Fixtures_Rosters!$C$38)</f>
        <v/>
      </c>
      <c r="G523" s="44" t="b">
        <f>AND(LEN($F523&amp;"")&gt;0,UPPER(INDEX(Fixtures_Rosters!$F$27:$F$40,$E523))="YES")</f>
        <v>0</v>
      </c>
      <c r="H523" s="44" t="b">
        <f>INDEX(Fixtures_Rosters!$L$27:$AA$40,$E523,INDEX($D$2:$D$15,$A523))="Available"</f>
        <v>1</v>
      </c>
      <c r="I523" s="44" t="b">
        <f>AND(UPPER(INDEX($E$2:$E$15,$A523))="HOME",UPPER(INDEX(Fixtures_Rosters!$K$27:$K$40,$E523))="YES")</f>
        <v>0</v>
      </c>
      <c r="J523" s="44" t="b">
        <f>TRUE</f>
        <v>1</v>
      </c>
      <c r="K523" s="44" t="b">
        <f t="shared" si="112"/>
        <v>0</v>
      </c>
      <c r="L523" s="44">
        <f t="shared" si="111"/>
        <v>48</v>
      </c>
      <c r="M523" s="44">
        <f t="shared" si="113"/>
        <v>8</v>
      </c>
      <c r="N523" s="44">
        <f>MOD($E523-$A523-$C523+ROWS(Fixtures_Rosters!$C$27:$C$40)*2,ROWS(Fixtures_Rosters!$C$27:$C$40))</f>
        <v>13</v>
      </c>
      <c r="O523" s="44" t="b">
        <f t="shared" si="114"/>
        <v>1</v>
      </c>
      <c r="P523" s="44">
        <f>IF(AND(INDEX($F$2:$F$15,$A523),$G523,$H523,$I523,$J523,$K523,$O523),$M523*Validation_Lists!$I$3*Validation_Lists!$I$3+$L523*Validation_Lists!$I$3+$N523,Validation_Lists!$I$2)</f>
        <v>999999</v>
      </c>
    </row>
    <row r="524" spans="1:16" x14ac:dyDescent="0.2">
      <c r="A524" s="44">
        <v>9</v>
      </c>
      <c r="B524" s="44">
        <v>9</v>
      </c>
      <c r="C524" s="44">
        <v>4</v>
      </c>
      <c r="D524" s="44" t="s">
        <v>59</v>
      </c>
      <c r="E524" s="44">
        <v>13</v>
      </c>
      <c r="F524" s="44" t="str">
        <f>IF(Fixtures_Rosters!$C$39="","",Fixtures_Rosters!$C$39)</f>
        <v/>
      </c>
      <c r="G524" s="44" t="b">
        <f>AND(LEN($F524&amp;"")&gt;0,UPPER(INDEX(Fixtures_Rosters!$F$27:$F$40,$E524))="YES")</f>
        <v>0</v>
      </c>
      <c r="H524" s="44" t="b">
        <f>INDEX(Fixtures_Rosters!$L$27:$AA$40,$E524,INDEX($D$2:$D$15,$A524))="Available"</f>
        <v>1</v>
      </c>
      <c r="I524" s="44" t="b">
        <f>AND(UPPER(INDEX($E$2:$E$15,$A524))="HOME",UPPER(INDEX(Fixtures_Rosters!$K$27:$K$40,$E524))="YES")</f>
        <v>0</v>
      </c>
      <c r="J524" s="44" t="b">
        <f>TRUE</f>
        <v>1</v>
      </c>
      <c r="K524" s="44" t="b">
        <f t="shared" si="112"/>
        <v>0</v>
      </c>
      <c r="L524" s="44">
        <f t="shared" si="111"/>
        <v>48</v>
      </c>
      <c r="M524" s="44">
        <f t="shared" si="113"/>
        <v>8</v>
      </c>
      <c r="N524" s="44">
        <f>MOD($E524-$A524-$C524+ROWS(Fixtures_Rosters!$C$27:$C$40)*2,ROWS(Fixtures_Rosters!$C$27:$C$40))</f>
        <v>0</v>
      </c>
      <c r="O524" s="44" t="b">
        <f t="shared" si="114"/>
        <v>1</v>
      </c>
      <c r="P524" s="44">
        <f>IF(AND(INDEX($F$2:$F$15,$A524),$G524,$H524,$I524,$J524,$K524,$O524),$M524*Validation_Lists!$I$3*Validation_Lists!$I$3+$L524*Validation_Lists!$I$3+$N524,Validation_Lists!$I$2)</f>
        <v>999999</v>
      </c>
    </row>
    <row r="525" spans="1:16" x14ac:dyDescent="0.2">
      <c r="A525" s="44">
        <v>9</v>
      </c>
      <c r="B525" s="44">
        <v>9</v>
      </c>
      <c r="C525" s="44">
        <v>4</v>
      </c>
      <c r="D525" s="44" t="s">
        <v>59</v>
      </c>
      <c r="E525" s="44">
        <v>14</v>
      </c>
      <c r="F525" s="44" t="str">
        <f>IF(Fixtures_Rosters!$C$40="","",Fixtures_Rosters!$C$40)</f>
        <v/>
      </c>
      <c r="G525" s="44" t="b">
        <f>AND(LEN($F525&amp;"")&gt;0,UPPER(INDEX(Fixtures_Rosters!$F$27:$F$40,$E525))="YES")</f>
        <v>0</v>
      </c>
      <c r="H525" s="44" t="b">
        <f>INDEX(Fixtures_Rosters!$L$27:$AA$40,$E525,INDEX($D$2:$D$15,$A525))="Available"</f>
        <v>1</v>
      </c>
      <c r="I525" s="44" t="b">
        <f>AND(UPPER(INDEX($E$2:$E$15,$A525))="HOME",UPPER(INDEX(Fixtures_Rosters!$K$27:$K$40,$E525))="YES")</f>
        <v>0</v>
      </c>
      <c r="J525" s="44" t="b">
        <f>TRUE</f>
        <v>1</v>
      </c>
      <c r="K525" s="44" t="b">
        <f t="shared" si="112"/>
        <v>0</v>
      </c>
      <c r="L525" s="44">
        <f t="shared" si="111"/>
        <v>48</v>
      </c>
      <c r="M525" s="44">
        <f t="shared" si="113"/>
        <v>8</v>
      </c>
      <c r="N525" s="44">
        <f>MOD($E525-$A525-$C525+ROWS(Fixtures_Rosters!$C$27:$C$40)*2,ROWS(Fixtures_Rosters!$C$27:$C$40))</f>
        <v>1</v>
      </c>
      <c r="O525" s="44" t="b">
        <f t="shared" si="114"/>
        <v>1</v>
      </c>
      <c r="P525" s="44">
        <f>IF(AND(INDEX($F$2:$F$15,$A525),$G525,$H525,$I525,$J525,$K525,$O525),$M525*Validation_Lists!$I$3*Validation_Lists!$I$3+$L525*Validation_Lists!$I$3+$N525,Validation_Lists!$I$2)</f>
        <v>999999</v>
      </c>
    </row>
    <row r="526" spans="1:16" x14ac:dyDescent="0.2">
      <c r="A526" s="44">
        <v>10</v>
      </c>
      <c r="B526" s="44">
        <v>10</v>
      </c>
      <c r="C526" s="44">
        <v>1</v>
      </c>
      <c r="D526" s="44" t="s">
        <v>56</v>
      </c>
      <c r="E526" s="44">
        <v>1</v>
      </c>
      <c r="F526" s="44" t="str">
        <f>IF(Fixtures_Rosters!$C$27="","",Fixtures_Rosters!$C$27)</f>
        <v/>
      </c>
      <c r="G526" s="44" t="b">
        <f>AND(LEN($F526&amp;"")&gt;0,UPPER(INDEX(Fixtures_Rosters!$F$27:$F$40,$E526))="YES")</f>
        <v>0</v>
      </c>
      <c r="H526" s="44" t="b">
        <f>INDEX(Fixtures_Rosters!$L$27:$AA$40,$E526,INDEX($D$2:$D$15,$A526))="Available"</f>
        <v>1</v>
      </c>
      <c r="I526" s="44" t="b">
        <f>AND(NOT(OR(UPPER(INDEX(Fixtures_Rosters!$G$27:$G$40,$E526))="COACH",UPPER(INDEX(Fixtures_Rosters!$G$27:$G$40,$E526))="ASSISTANT COACH")),IF(UPPER(INDEX($E$2:$E$15,$A526))="HOME",OR(UPPER(INDEX(Fixtures_Rosters!$E$27:$E$40,$E526))="ELECTRONIC",UPPER(INDEX(Fixtures_Rosters!$E$27:$E$40,$E526))="BOTH"),IF(UPPER(INDEX($E$2:$E$15,$A526))="AWAY",OR(UPPER(INDEX(Fixtures_Rosters!$E$27:$E$40,$E526))="PAPER",UPPER(INDEX(Fixtures_Rosters!$E$27:$E$40,$E526))="BOTH"),FALSE)))</f>
        <v>0</v>
      </c>
      <c r="J526" s="44" t="b">
        <f>TRUE</f>
        <v>1</v>
      </c>
      <c r="K526" s="44" t="b">
        <f>TRUE</f>
        <v>1</v>
      </c>
      <c r="L526" s="44">
        <f t="shared" ref="L526:L557" si="115">COUNTIF($H$2:$M$10,$F526)</f>
        <v>54</v>
      </c>
      <c r="M526" s="44">
        <f t="shared" ref="M526:M539" si="116">COUNTIF($J$2:$J$10,$F526)</f>
        <v>9</v>
      </c>
      <c r="N526" s="44">
        <f>MOD($E526-$A526-$C526+ROWS(Fixtures_Rosters!$C$27:$C$40)*2,ROWS(Fixtures_Rosters!$C$27:$C$40))</f>
        <v>4</v>
      </c>
      <c r="O526" s="44" t="b">
        <f t="shared" ref="O526:O539" si="117">OR($C$11&lt;&gt;$C$10+1,$F$10=FALSE,$F526&lt;&gt;$J$10)</f>
        <v>1</v>
      </c>
      <c r="P526" s="44">
        <f>IF(AND(INDEX($F$2:$F$15,$A526),$G526,$H526,$I526,$J526,$K526,$O526),$M526*Validation_Lists!$I$3*Validation_Lists!$I$3+$L526*Validation_Lists!$I$3+$N526,Validation_Lists!$I$2)</f>
        <v>999999</v>
      </c>
    </row>
    <row r="527" spans="1:16" x14ac:dyDescent="0.2">
      <c r="A527" s="44">
        <v>10</v>
      </c>
      <c r="B527" s="44">
        <v>10</v>
      </c>
      <c r="C527" s="44">
        <v>1</v>
      </c>
      <c r="D527" s="44" t="s">
        <v>56</v>
      </c>
      <c r="E527" s="44">
        <v>2</v>
      </c>
      <c r="F527" s="44" t="str">
        <f>IF(Fixtures_Rosters!$C$28="","",Fixtures_Rosters!$C$28)</f>
        <v/>
      </c>
      <c r="G527" s="44" t="b">
        <f>AND(LEN($F527&amp;"")&gt;0,UPPER(INDEX(Fixtures_Rosters!$F$27:$F$40,$E527))="YES")</f>
        <v>0</v>
      </c>
      <c r="H527" s="44" t="b">
        <f>INDEX(Fixtures_Rosters!$L$27:$AA$40,$E527,INDEX($D$2:$D$15,$A527))="Available"</f>
        <v>1</v>
      </c>
      <c r="I527" s="44" t="b">
        <f>AND(NOT(OR(UPPER(INDEX(Fixtures_Rosters!$G$27:$G$40,$E527))="COACH",UPPER(INDEX(Fixtures_Rosters!$G$27:$G$40,$E527))="ASSISTANT COACH")),IF(UPPER(INDEX($E$2:$E$15,$A527))="HOME",OR(UPPER(INDEX(Fixtures_Rosters!$E$27:$E$40,$E527))="ELECTRONIC",UPPER(INDEX(Fixtures_Rosters!$E$27:$E$40,$E527))="BOTH"),IF(UPPER(INDEX($E$2:$E$15,$A527))="AWAY",OR(UPPER(INDEX(Fixtures_Rosters!$E$27:$E$40,$E527))="PAPER",UPPER(INDEX(Fixtures_Rosters!$E$27:$E$40,$E527))="BOTH"),FALSE)))</f>
        <v>0</v>
      </c>
      <c r="J527" s="44" t="b">
        <f>TRUE</f>
        <v>1</v>
      </c>
      <c r="K527" s="44" t="b">
        <f>TRUE</f>
        <v>1</v>
      </c>
      <c r="L527" s="44">
        <f t="shared" si="115"/>
        <v>54</v>
      </c>
      <c r="M527" s="44">
        <f t="shared" si="116"/>
        <v>9</v>
      </c>
      <c r="N527" s="44">
        <f>MOD($E527-$A527-$C527+ROWS(Fixtures_Rosters!$C$27:$C$40)*2,ROWS(Fixtures_Rosters!$C$27:$C$40))</f>
        <v>5</v>
      </c>
      <c r="O527" s="44" t="b">
        <f t="shared" si="117"/>
        <v>1</v>
      </c>
      <c r="P527" s="44">
        <f>IF(AND(INDEX($F$2:$F$15,$A527),$G527,$H527,$I527,$J527,$K527,$O527),$M527*Validation_Lists!$I$3*Validation_Lists!$I$3+$L527*Validation_Lists!$I$3+$N527,Validation_Lists!$I$2)</f>
        <v>999999</v>
      </c>
    </row>
    <row r="528" spans="1:16" x14ac:dyDescent="0.2">
      <c r="A528" s="44">
        <v>10</v>
      </c>
      <c r="B528" s="44">
        <v>10</v>
      </c>
      <c r="C528" s="44">
        <v>1</v>
      </c>
      <c r="D528" s="44" t="s">
        <v>56</v>
      </c>
      <c r="E528" s="44">
        <v>3</v>
      </c>
      <c r="F528" s="44" t="str">
        <f>IF(Fixtures_Rosters!$C$29="","",Fixtures_Rosters!$C$29)</f>
        <v/>
      </c>
      <c r="G528" s="44" t="b">
        <f>AND(LEN($F528&amp;"")&gt;0,UPPER(INDEX(Fixtures_Rosters!$F$27:$F$40,$E528))="YES")</f>
        <v>0</v>
      </c>
      <c r="H528" s="44" t="b">
        <f>INDEX(Fixtures_Rosters!$L$27:$AA$40,$E528,INDEX($D$2:$D$15,$A528))="Available"</f>
        <v>1</v>
      </c>
      <c r="I528" s="44" t="b">
        <f>AND(NOT(OR(UPPER(INDEX(Fixtures_Rosters!$G$27:$G$40,$E528))="COACH",UPPER(INDEX(Fixtures_Rosters!$G$27:$G$40,$E528))="ASSISTANT COACH")),IF(UPPER(INDEX($E$2:$E$15,$A528))="HOME",OR(UPPER(INDEX(Fixtures_Rosters!$E$27:$E$40,$E528))="ELECTRONIC",UPPER(INDEX(Fixtures_Rosters!$E$27:$E$40,$E528))="BOTH"),IF(UPPER(INDEX($E$2:$E$15,$A528))="AWAY",OR(UPPER(INDEX(Fixtures_Rosters!$E$27:$E$40,$E528))="PAPER",UPPER(INDEX(Fixtures_Rosters!$E$27:$E$40,$E528))="BOTH"),FALSE)))</f>
        <v>0</v>
      </c>
      <c r="J528" s="44" t="b">
        <f>TRUE</f>
        <v>1</v>
      </c>
      <c r="K528" s="44" t="b">
        <f>TRUE</f>
        <v>1</v>
      </c>
      <c r="L528" s="44">
        <f t="shared" si="115"/>
        <v>54</v>
      </c>
      <c r="M528" s="44">
        <f t="shared" si="116"/>
        <v>9</v>
      </c>
      <c r="N528" s="44">
        <f>MOD($E528-$A528-$C528+ROWS(Fixtures_Rosters!$C$27:$C$40)*2,ROWS(Fixtures_Rosters!$C$27:$C$40))</f>
        <v>6</v>
      </c>
      <c r="O528" s="44" t="b">
        <f t="shared" si="117"/>
        <v>1</v>
      </c>
      <c r="P528" s="44">
        <f>IF(AND(INDEX($F$2:$F$15,$A528),$G528,$H528,$I528,$J528,$K528,$O528),$M528*Validation_Lists!$I$3*Validation_Lists!$I$3+$L528*Validation_Lists!$I$3+$N528,Validation_Lists!$I$2)</f>
        <v>999999</v>
      </c>
    </row>
    <row r="529" spans="1:16" x14ac:dyDescent="0.2">
      <c r="A529" s="44">
        <v>10</v>
      </c>
      <c r="B529" s="44">
        <v>10</v>
      </c>
      <c r="C529" s="44">
        <v>1</v>
      </c>
      <c r="D529" s="44" t="s">
        <v>56</v>
      </c>
      <c r="E529" s="44">
        <v>4</v>
      </c>
      <c r="F529" s="44" t="str">
        <f>IF(Fixtures_Rosters!$C$30="","",Fixtures_Rosters!$C$30)</f>
        <v/>
      </c>
      <c r="G529" s="44" t="b">
        <f>AND(LEN($F529&amp;"")&gt;0,UPPER(INDEX(Fixtures_Rosters!$F$27:$F$40,$E529))="YES")</f>
        <v>0</v>
      </c>
      <c r="H529" s="44" t="b">
        <f>INDEX(Fixtures_Rosters!$L$27:$AA$40,$E529,INDEX($D$2:$D$15,$A529))="Available"</f>
        <v>1</v>
      </c>
      <c r="I529" s="44" t="b">
        <f>AND(NOT(OR(UPPER(INDEX(Fixtures_Rosters!$G$27:$G$40,$E529))="COACH",UPPER(INDEX(Fixtures_Rosters!$G$27:$G$40,$E529))="ASSISTANT COACH")),IF(UPPER(INDEX($E$2:$E$15,$A529))="HOME",OR(UPPER(INDEX(Fixtures_Rosters!$E$27:$E$40,$E529))="ELECTRONIC",UPPER(INDEX(Fixtures_Rosters!$E$27:$E$40,$E529))="BOTH"),IF(UPPER(INDEX($E$2:$E$15,$A529))="AWAY",OR(UPPER(INDEX(Fixtures_Rosters!$E$27:$E$40,$E529))="PAPER",UPPER(INDEX(Fixtures_Rosters!$E$27:$E$40,$E529))="BOTH"),FALSE)))</f>
        <v>0</v>
      </c>
      <c r="J529" s="44" t="b">
        <f>TRUE</f>
        <v>1</v>
      </c>
      <c r="K529" s="44" t="b">
        <f>TRUE</f>
        <v>1</v>
      </c>
      <c r="L529" s="44">
        <f t="shared" si="115"/>
        <v>54</v>
      </c>
      <c r="M529" s="44">
        <f t="shared" si="116"/>
        <v>9</v>
      </c>
      <c r="N529" s="44">
        <f>MOD($E529-$A529-$C529+ROWS(Fixtures_Rosters!$C$27:$C$40)*2,ROWS(Fixtures_Rosters!$C$27:$C$40))</f>
        <v>7</v>
      </c>
      <c r="O529" s="44" t="b">
        <f t="shared" si="117"/>
        <v>1</v>
      </c>
      <c r="P529" s="44">
        <f>IF(AND(INDEX($F$2:$F$15,$A529),$G529,$H529,$I529,$J529,$K529,$O529),$M529*Validation_Lists!$I$3*Validation_Lists!$I$3+$L529*Validation_Lists!$I$3+$N529,Validation_Lists!$I$2)</f>
        <v>999999</v>
      </c>
    </row>
    <row r="530" spans="1:16" x14ac:dyDescent="0.2">
      <c r="A530" s="44">
        <v>10</v>
      </c>
      <c r="B530" s="44">
        <v>10</v>
      </c>
      <c r="C530" s="44">
        <v>1</v>
      </c>
      <c r="D530" s="44" t="s">
        <v>56</v>
      </c>
      <c r="E530" s="44">
        <v>5</v>
      </c>
      <c r="F530" s="44" t="str">
        <f>IF(Fixtures_Rosters!$C$31="","",Fixtures_Rosters!$C$31)</f>
        <v/>
      </c>
      <c r="G530" s="44" t="b">
        <f>AND(LEN($F530&amp;"")&gt;0,UPPER(INDEX(Fixtures_Rosters!$F$27:$F$40,$E530))="YES")</f>
        <v>0</v>
      </c>
      <c r="H530" s="44" t="b">
        <f>INDEX(Fixtures_Rosters!$L$27:$AA$40,$E530,INDEX($D$2:$D$15,$A530))="Available"</f>
        <v>1</v>
      </c>
      <c r="I530" s="44" t="b">
        <f>AND(NOT(OR(UPPER(INDEX(Fixtures_Rosters!$G$27:$G$40,$E530))="COACH",UPPER(INDEX(Fixtures_Rosters!$G$27:$G$40,$E530))="ASSISTANT COACH")),IF(UPPER(INDEX($E$2:$E$15,$A530))="HOME",OR(UPPER(INDEX(Fixtures_Rosters!$E$27:$E$40,$E530))="ELECTRONIC",UPPER(INDEX(Fixtures_Rosters!$E$27:$E$40,$E530))="BOTH"),IF(UPPER(INDEX($E$2:$E$15,$A530))="AWAY",OR(UPPER(INDEX(Fixtures_Rosters!$E$27:$E$40,$E530))="PAPER",UPPER(INDEX(Fixtures_Rosters!$E$27:$E$40,$E530))="BOTH"),FALSE)))</f>
        <v>0</v>
      </c>
      <c r="J530" s="44" t="b">
        <f>TRUE</f>
        <v>1</v>
      </c>
      <c r="K530" s="44" t="b">
        <f>TRUE</f>
        <v>1</v>
      </c>
      <c r="L530" s="44">
        <f t="shared" si="115"/>
        <v>54</v>
      </c>
      <c r="M530" s="44">
        <f t="shared" si="116"/>
        <v>9</v>
      </c>
      <c r="N530" s="44">
        <f>MOD($E530-$A530-$C530+ROWS(Fixtures_Rosters!$C$27:$C$40)*2,ROWS(Fixtures_Rosters!$C$27:$C$40))</f>
        <v>8</v>
      </c>
      <c r="O530" s="44" t="b">
        <f t="shared" si="117"/>
        <v>1</v>
      </c>
      <c r="P530" s="44">
        <f>IF(AND(INDEX($F$2:$F$15,$A530),$G530,$H530,$I530,$J530,$K530,$O530),$M530*Validation_Lists!$I$3*Validation_Lists!$I$3+$L530*Validation_Lists!$I$3+$N530,Validation_Lists!$I$2)</f>
        <v>999999</v>
      </c>
    </row>
    <row r="531" spans="1:16" x14ac:dyDescent="0.2">
      <c r="A531" s="44">
        <v>10</v>
      </c>
      <c r="B531" s="44">
        <v>10</v>
      </c>
      <c r="C531" s="44">
        <v>1</v>
      </c>
      <c r="D531" s="44" t="s">
        <v>56</v>
      </c>
      <c r="E531" s="44">
        <v>6</v>
      </c>
      <c r="F531" s="44" t="str">
        <f>IF(Fixtures_Rosters!$C$32="","",Fixtures_Rosters!$C$32)</f>
        <v/>
      </c>
      <c r="G531" s="44" t="b">
        <f>AND(LEN($F531&amp;"")&gt;0,UPPER(INDEX(Fixtures_Rosters!$F$27:$F$40,$E531))="YES")</f>
        <v>0</v>
      </c>
      <c r="H531" s="44" t="b">
        <f>INDEX(Fixtures_Rosters!$L$27:$AA$40,$E531,INDEX($D$2:$D$15,$A531))="Available"</f>
        <v>1</v>
      </c>
      <c r="I531" s="44" t="b">
        <f>AND(NOT(OR(UPPER(INDEX(Fixtures_Rosters!$G$27:$G$40,$E531))="COACH",UPPER(INDEX(Fixtures_Rosters!$G$27:$G$40,$E531))="ASSISTANT COACH")),IF(UPPER(INDEX($E$2:$E$15,$A531))="HOME",OR(UPPER(INDEX(Fixtures_Rosters!$E$27:$E$40,$E531))="ELECTRONIC",UPPER(INDEX(Fixtures_Rosters!$E$27:$E$40,$E531))="BOTH"),IF(UPPER(INDEX($E$2:$E$15,$A531))="AWAY",OR(UPPER(INDEX(Fixtures_Rosters!$E$27:$E$40,$E531))="PAPER",UPPER(INDEX(Fixtures_Rosters!$E$27:$E$40,$E531))="BOTH"),FALSE)))</f>
        <v>0</v>
      </c>
      <c r="J531" s="44" t="b">
        <f>TRUE</f>
        <v>1</v>
      </c>
      <c r="K531" s="44" t="b">
        <f>TRUE</f>
        <v>1</v>
      </c>
      <c r="L531" s="44">
        <f t="shared" si="115"/>
        <v>54</v>
      </c>
      <c r="M531" s="44">
        <f t="shared" si="116"/>
        <v>9</v>
      </c>
      <c r="N531" s="44">
        <f>MOD($E531-$A531-$C531+ROWS(Fixtures_Rosters!$C$27:$C$40)*2,ROWS(Fixtures_Rosters!$C$27:$C$40))</f>
        <v>9</v>
      </c>
      <c r="O531" s="44" t="b">
        <f t="shared" si="117"/>
        <v>1</v>
      </c>
      <c r="P531" s="44">
        <f>IF(AND(INDEX($F$2:$F$15,$A531),$G531,$H531,$I531,$J531,$K531,$O531),$M531*Validation_Lists!$I$3*Validation_Lists!$I$3+$L531*Validation_Lists!$I$3+$N531,Validation_Lists!$I$2)</f>
        <v>999999</v>
      </c>
    </row>
    <row r="532" spans="1:16" x14ac:dyDescent="0.2">
      <c r="A532" s="44">
        <v>10</v>
      </c>
      <c r="B532" s="44">
        <v>10</v>
      </c>
      <c r="C532" s="44">
        <v>1</v>
      </c>
      <c r="D532" s="44" t="s">
        <v>56</v>
      </c>
      <c r="E532" s="44">
        <v>7</v>
      </c>
      <c r="F532" s="44" t="str">
        <f>IF(Fixtures_Rosters!$C$33="","",Fixtures_Rosters!$C$33)</f>
        <v/>
      </c>
      <c r="G532" s="44" t="b">
        <f>AND(LEN($F532&amp;"")&gt;0,UPPER(INDEX(Fixtures_Rosters!$F$27:$F$40,$E532))="YES")</f>
        <v>0</v>
      </c>
      <c r="H532" s="44" t="b">
        <f>INDEX(Fixtures_Rosters!$L$27:$AA$40,$E532,INDEX($D$2:$D$15,$A532))="Available"</f>
        <v>1</v>
      </c>
      <c r="I532" s="44" t="b">
        <f>AND(NOT(OR(UPPER(INDEX(Fixtures_Rosters!$G$27:$G$40,$E532))="COACH",UPPER(INDEX(Fixtures_Rosters!$G$27:$G$40,$E532))="ASSISTANT COACH")),IF(UPPER(INDEX($E$2:$E$15,$A532))="HOME",OR(UPPER(INDEX(Fixtures_Rosters!$E$27:$E$40,$E532))="ELECTRONIC",UPPER(INDEX(Fixtures_Rosters!$E$27:$E$40,$E532))="BOTH"),IF(UPPER(INDEX($E$2:$E$15,$A532))="AWAY",OR(UPPER(INDEX(Fixtures_Rosters!$E$27:$E$40,$E532))="PAPER",UPPER(INDEX(Fixtures_Rosters!$E$27:$E$40,$E532))="BOTH"),FALSE)))</f>
        <v>0</v>
      </c>
      <c r="J532" s="44" t="b">
        <f>TRUE</f>
        <v>1</v>
      </c>
      <c r="K532" s="44" t="b">
        <f>TRUE</f>
        <v>1</v>
      </c>
      <c r="L532" s="44">
        <f t="shared" si="115"/>
        <v>54</v>
      </c>
      <c r="M532" s="44">
        <f t="shared" si="116"/>
        <v>9</v>
      </c>
      <c r="N532" s="44">
        <f>MOD($E532-$A532-$C532+ROWS(Fixtures_Rosters!$C$27:$C$40)*2,ROWS(Fixtures_Rosters!$C$27:$C$40))</f>
        <v>10</v>
      </c>
      <c r="O532" s="44" t="b">
        <f t="shared" si="117"/>
        <v>1</v>
      </c>
      <c r="P532" s="44">
        <f>IF(AND(INDEX($F$2:$F$15,$A532),$G532,$H532,$I532,$J532,$K532,$O532),$M532*Validation_Lists!$I$3*Validation_Lists!$I$3+$L532*Validation_Lists!$I$3+$N532,Validation_Lists!$I$2)</f>
        <v>999999</v>
      </c>
    </row>
    <row r="533" spans="1:16" x14ac:dyDescent="0.2">
      <c r="A533" s="44">
        <v>10</v>
      </c>
      <c r="B533" s="44">
        <v>10</v>
      </c>
      <c r="C533" s="44">
        <v>1</v>
      </c>
      <c r="D533" s="44" t="s">
        <v>56</v>
      </c>
      <c r="E533" s="44">
        <v>8</v>
      </c>
      <c r="F533" s="44" t="str">
        <f>IF(Fixtures_Rosters!$C$34="","",Fixtures_Rosters!$C$34)</f>
        <v/>
      </c>
      <c r="G533" s="44" t="b">
        <f>AND(LEN($F533&amp;"")&gt;0,UPPER(INDEX(Fixtures_Rosters!$F$27:$F$40,$E533))="YES")</f>
        <v>0</v>
      </c>
      <c r="H533" s="44" t="b">
        <f>INDEX(Fixtures_Rosters!$L$27:$AA$40,$E533,INDEX($D$2:$D$15,$A533))="Available"</f>
        <v>1</v>
      </c>
      <c r="I533" s="44" t="b">
        <f>AND(NOT(OR(UPPER(INDEX(Fixtures_Rosters!$G$27:$G$40,$E533))="COACH",UPPER(INDEX(Fixtures_Rosters!$G$27:$G$40,$E533))="ASSISTANT COACH")),IF(UPPER(INDEX($E$2:$E$15,$A533))="HOME",OR(UPPER(INDEX(Fixtures_Rosters!$E$27:$E$40,$E533))="ELECTRONIC",UPPER(INDEX(Fixtures_Rosters!$E$27:$E$40,$E533))="BOTH"),IF(UPPER(INDEX($E$2:$E$15,$A533))="AWAY",OR(UPPER(INDEX(Fixtures_Rosters!$E$27:$E$40,$E533))="PAPER",UPPER(INDEX(Fixtures_Rosters!$E$27:$E$40,$E533))="BOTH"),FALSE)))</f>
        <v>0</v>
      </c>
      <c r="J533" s="44" t="b">
        <f>TRUE</f>
        <v>1</v>
      </c>
      <c r="K533" s="44" t="b">
        <f>TRUE</f>
        <v>1</v>
      </c>
      <c r="L533" s="44">
        <f t="shared" si="115"/>
        <v>54</v>
      </c>
      <c r="M533" s="44">
        <f t="shared" si="116"/>
        <v>9</v>
      </c>
      <c r="N533" s="44">
        <f>MOD($E533-$A533-$C533+ROWS(Fixtures_Rosters!$C$27:$C$40)*2,ROWS(Fixtures_Rosters!$C$27:$C$40))</f>
        <v>11</v>
      </c>
      <c r="O533" s="44" t="b">
        <f t="shared" si="117"/>
        <v>1</v>
      </c>
      <c r="P533" s="44">
        <f>IF(AND(INDEX($F$2:$F$15,$A533),$G533,$H533,$I533,$J533,$K533,$O533),$M533*Validation_Lists!$I$3*Validation_Lists!$I$3+$L533*Validation_Lists!$I$3+$N533,Validation_Lists!$I$2)</f>
        <v>999999</v>
      </c>
    </row>
    <row r="534" spans="1:16" x14ac:dyDescent="0.2">
      <c r="A534" s="44">
        <v>10</v>
      </c>
      <c r="B534" s="44">
        <v>10</v>
      </c>
      <c r="C534" s="44">
        <v>1</v>
      </c>
      <c r="D534" s="44" t="s">
        <v>56</v>
      </c>
      <c r="E534" s="44">
        <v>9</v>
      </c>
      <c r="F534" s="44" t="str">
        <f>IF(Fixtures_Rosters!$C$35="","",Fixtures_Rosters!$C$35)</f>
        <v/>
      </c>
      <c r="G534" s="44" t="b">
        <f>AND(LEN($F534&amp;"")&gt;0,UPPER(INDEX(Fixtures_Rosters!$F$27:$F$40,$E534))="YES")</f>
        <v>0</v>
      </c>
      <c r="H534" s="44" t="b">
        <f>INDEX(Fixtures_Rosters!$L$27:$AA$40,$E534,INDEX($D$2:$D$15,$A534))="Available"</f>
        <v>1</v>
      </c>
      <c r="I534" s="44" t="b">
        <f>AND(NOT(OR(UPPER(INDEX(Fixtures_Rosters!$G$27:$G$40,$E534))="COACH",UPPER(INDEX(Fixtures_Rosters!$G$27:$G$40,$E534))="ASSISTANT COACH")),IF(UPPER(INDEX($E$2:$E$15,$A534))="HOME",OR(UPPER(INDEX(Fixtures_Rosters!$E$27:$E$40,$E534))="ELECTRONIC",UPPER(INDEX(Fixtures_Rosters!$E$27:$E$40,$E534))="BOTH"),IF(UPPER(INDEX($E$2:$E$15,$A534))="AWAY",OR(UPPER(INDEX(Fixtures_Rosters!$E$27:$E$40,$E534))="PAPER",UPPER(INDEX(Fixtures_Rosters!$E$27:$E$40,$E534))="BOTH"),FALSE)))</f>
        <v>0</v>
      </c>
      <c r="J534" s="44" t="b">
        <f>TRUE</f>
        <v>1</v>
      </c>
      <c r="K534" s="44" t="b">
        <f>TRUE</f>
        <v>1</v>
      </c>
      <c r="L534" s="44">
        <f t="shared" si="115"/>
        <v>54</v>
      </c>
      <c r="M534" s="44">
        <f t="shared" si="116"/>
        <v>9</v>
      </c>
      <c r="N534" s="44">
        <f>MOD($E534-$A534-$C534+ROWS(Fixtures_Rosters!$C$27:$C$40)*2,ROWS(Fixtures_Rosters!$C$27:$C$40))</f>
        <v>12</v>
      </c>
      <c r="O534" s="44" t="b">
        <f t="shared" si="117"/>
        <v>1</v>
      </c>
      <c r="P534" s="44">
        <f>IF(AND(INDEX($F$2:$F$15,$A534),$G534,$H534,$I534,$J534,$K534,$O534),$M534*Validation_Lists!$I$3*Validation_Lists!$I$3+$L534*Validation_Lists!$I$3+$N534,Validation_Lists!$I$2)</f>
        <v>999999</v>
      </c>
    </row>
    <row r="535" spans="1:16" x14ac:dyDescent="0.2">
      <c r="A535" s="44">
        <v>10</v>
      </c>
      <c r="B535" s="44">
        <v>10</v>
      </c>
      <c r="C535" s="44">
        <v>1</v>
      </c>
      <c r="D535" s="44" t="s">
        <v>56</v>
      </c>
      <c r="E535" s="44">
        <v>10</v>
      </c>
      <c r="F535" s="44" t="str">
        <f>IF(Fixtures_Rosters!$C$36="","",Fixtures_Rosters!$C$36)</f>
        <v/>
      </c>
      <c r="G535" s="44" t="b">
        <f>AND(LEN($F535&amp;"")&gt;0,UPPER(INDEX(Fixtures_Rosters!$F$27:$F$40,$E535))="YES")</f>
        <v>0</v>
      </c>
      <c r="H535" s="44" t="b">
        <f>INDEX(Fixtures_Rosters!$L$27:$AA$40,$E535,INDEX($D$2:$D$15,$A535))="Available"</f>
        <v>1</v>
      </c>
      <c r="I535" s="44" t="b">
        <f>AND(NOT(OR(UPPER(INDEX(Fixtures_Rosters!$G$27:$G$40,$E535))="COACH",UPPER(INDEX(Fixtures_Rosters!$G$27:$G$40,$E535))="ASSISTANT COACH")),IF(UPPER(INDEX($E$2:$E$15,$A535))="HOME",OR(UPPER(INDEX(Fixtures_Rosters!$E$27:$E$40,$E535))="ELECTRONIC",UPPER(INDEX(Fixtures_Rosters!$E$27:$E$40,$E535))="BOTH"),IF(UPPER(INDEX($E$2:$E$15,$A535))="AWAY",OR(UPPER(INDEX(Fixtures_Rosters!$E$27:$E$40,$E535))="PAPER",UPPER(INDEX(Fixtures_Rosters!$E$27:$E$40,$E535))="BOTH"),FALSE)))</f>
        <v>0</v>
      </c>
      <c r="J535" s="44" t="b">
        <f>TRUE</f>
        <v>1</v>
      </c>
      <c r="K535" s="44" t="b">
        <f>TRUE</f>
        <v>1</v>
      </c>
      <c r="L535" s="44">
        <f t="shared" si="115"/>
        <v>54</v>
      </c>
      <c r="M535" s="44">
        <f t="shared" si="116"/>
        <v>9</v>
      </c>
      <c r="N535" s="44">
        <f>MOD($E535-$A535-$C535+ROWS(Fixtures_Rosters!$C$27:$C$40)*2,ROWS(Fixtures_Rosters!$C$27:$C$40))</f>
        <v>13</v>
      </c>
      <c r="O535" s="44" t="b">
        <f t="shared" si="117"/>
        <v>1</v>
      </c>
      <c r="P535" s="44">
        <f>IF(AND(INDEX($F$2:$F$15,$A535),$G535,$H535,$I535,$J535,$K535,$O535),$M535*Validation_Lists!$I$3*Validation_Lists!$I$3+$L535*Validation_Lists!$I$3+$N535,Validation_Lists!$I$2)</f>
        <v>999999</v>
      </c>
    </row>
    <row r="536" spans="1:16" x14ac:dyDescent="0.2">
      <c r="A536" s="44">
        <v>10</v>
      </c>
      <c r="B536" s="44">
        <v>10</v>
      </c>
      <c r="C536" s="44">
        <v>1</v>
      </c>
      <c r="D536" s="44" t="s">
        <v>56</v>
      </c>
      <c r="E536" s="44">
        <v>11</v>
      </c>
      <c r="F536" s="44" t="str">
        <f>IF(Fixtures_Rosters!$C$37="","",Fixtures_Rosters!$C$37)</f>
        <v/>
      </c>
      <c r="G536" s="44" t="b">
        <f>AND(LEN($F536&amp;"")&gt;0,UPPER(INDEX(Fixtures_Rosters!$F$27:$F$40,$E536))="YES")</f>
        <v>0</v>
      </c>
      <c r="H536" s="44" t="b">
        <f>INDEX(Fixtures_Rosters!$L$27:$AA$40,$E536,INDEX($D$2:$D$15,$A536))="Available"</f>
        <v>1</v>
      </c>
      <c r="I536" s="44" t="b">
        <f>AND(NOT(OR(UPPER(INDEX(Fixtures_Rosters!$G$27:$G$40,$E536))="COACH",UPPER(INDEX(Fixtures_Rosters!$G$27:$G$40,$E536))="ASSISTANT COACH")),IF(UPPER(INDEX($E$2:$E$15,$A536))="HOME",OR(UPPER(INDEX(Fixtures_Rosters!$E$27:$E$40,$E536))="ELECTRONIC",UPPER(INDEX(Fixtures_Rosters!$E$27:$E$40,$E536))="BOTH"),IF(UPPER(INDEX($E$2:$E$15,$A536))="AWAY",OR(UPPER(INDEX(Fixtures_Rosters!$E$27:$E$40,$E536))="PAPER",UPPER(INDEX(Fixtures_Rosters!$E$27:$E$40,$E536))="BOTH"),FALSE)))</f>
        <v>0</v>
      </c>
      <c r="J536" s="44" t="b">
        <f>TRUE</f>
        <v>1</v>
      </c>
      <c r="K536" s="44" t="b">
        <f>TRUE</f>
        <v>1</v>
      </c>
      <c r="L536" s="44">
        <f t="shared" si="115"/>
        <v>54</v>
      </c>
      <c r="M536" s="44">
        <f t="shared" si="116"/>
        <v>9</v>
      </c>
      <c r="N536" s="44">
        <f>MOD($E536-$A536-$C536+ROWS(Fixtures_Rosters!$C$27:$C$40)*2,ROWS(Fixtures_Rosters!$C$27:$C$40))</f>
        <v>0</v>
      </c>
      <c r="O536" s="44" t="b">
        <f t="shared" si="117"/>
        <v>1</v>
      </c>
      <c r="P536" s="44">
        <f>IF(AND(INDEX($F$2:$F$15,$A536),$G536,$H536,$I536,$J536,$K536,$O536),$M536*Validation_Lists!$I$3*Validation_Lists!$I$3+$L536*Validation_Lists!$I$3+$N536,Validation_Lists!$I$2)</f>
        <v>999999</v>
      </c>
    </row>
    <row r="537" spans="1:16" x14ac:dyDescent="0.2">
      <c r="A537" s="44">
        <v>10</v>
      </c>
      <c r="B537" s="44">
        <v>10</v>
      </c>
      <c r="C537" s="44">
        <v>1</v>
      </c>
      <c r="D537" s="44" t="s">
        <v>56</v>
      </c>
      <c r="E537" s="44">
        <v>12</v>
      </c>
      <c r="F537" s="44" t="str">
        <f>IF(Fixtures_Rosters!$C$38="","",Fixtures_Rosters!$C$38)</f>
        <v/>
      </c>
      <c r="G537" s="44" t="b">
        <f>AND(LEN($F537&amp;"")&gt;0,UPPER(INDEX(Fixtures_Rosters!$F$27:$F$40,$E537))="YES")</f>
        <v>0</v>
      </c>
      <c r="H537" s="44" t="b">
        <f>INDEX(Fixtures_Rosters!$L$27:$AA$40,$E537,INDEX($D$2:$D$15,$A537))="Available"</f>
        <v>1</v>
      </c>
      <c r="I537" s="44" t="b">
        <f>AND(NOT(OR(UPPER(INDEX(Fixtures_Rosters!$G$27:$G$40,$E537))="COACH",UPPER(INDEX(Fixtures_Rosters!$G$27:$G$40,$E537))="ASSISTANT COACH")),IF(UPPER(INDEX($E$2:$E$15,$A537))="HOME",OR(UPPER(INDEX(Fixtures_Rosters!$E$27:$E$40,$E537))="ELECTRONIC",UPPER(INDEX(Fixtures_Rosters!$E$27:$E$40,$E537))="BOTH"),IF(UPPER(INDEX($E$2:$E$15,$A537))="AWAY",OR(UPPER(INDEX(Fixtures_Rosters!$E$27:$E$40,$E537))="PAPER",UPPER(INDEX(Fixtures_Rosters!$E$27:$E$40,$E537))="BOTH"),FALSE)))</f>
        <v>0</v>
      </c>
      <c r="J537" s="44" t="b">
        <f>TRUE</f>
        <v>1</v>
      </c>
      <c r="K537" s="44" t="b">
        <f>TRUE</f>
        <v>1</v>
      </c>
      <c r="L537" s="44">
        <f t="shared" si="115"/>
        <v>54</v>
      </c>
      <c r="M537" s="44">
        <f t="shared" si="116"/>
        <v>9</v>
      </c>
      <c r="N537" s="44">
        <f>MOD($E537-$A537-$C537+ROWS(Fixtures_Rosters!$C$27:$C$40)*2,ROWS(Fixtures_Rosters!$C$27:$C$40))</f>
        <v>1</v>
      </c>
      <c r="O537" s="44" t="b">
        <f t="shared" si="117"/>
        <v>1</v>
      </c>
      <c r="P537" s="44">
        <f>IF(AND(INDEX($F$2:$F$15,$A537),$G537,$H537,$I537,$J537,$K537,$O537),$M537*Validation_Lists!$I$3*Validation_Lists!$I$3+$L537*Validation_Lists!$I$3+$N537,Validation_Lists!$I$2)</f>
        <v>999999</v>
      </c>
    </row>
    <row r="538" spans="1:16" x14ac:dyDescent="0.2">
      <c r="A538" s="44">
        <v>10</v>
      </c>
      <c r="B538" s="44">
        <v>10</v>
      </c>
      <c r="C538" s="44">
        <v>1</v>
      </c>
      <c r="D538" s="44" t="s">
        <v>56</v>
      </c>
      <c r="E538" s="44">
        <v>13</v>
      </c>
      <c r="F538" s="44" t="str">
        <f>IF(Fixtures_Rosters!$C$39="","",Fixtures_Rosters!$C$39)</f>
        <v/>
      </c>
      <c r="G538" s="44" t="b">
        <f>AND(LEN($F538&amp;"")&gt;0,UPPER(INDEX(Fixtures_Rosters!$F$27:$F$40,$E538))="YES")</f>
        <v>0</v>
      </c>
      <c r="H538" s="44" t="b">
        <f>INDEX(Fixtures_Rosters!$L$27:$AA$40,$E538,INDEX($D$2:$D$15,$A538))="Available"</f>
        <v>1</v>
      </c>
      <c r="I538" s="44" t="b">
        <f>AND(NOT(OR(UPPER(INDEX(Fixtures_Rosters!$G$27:$G$40,$E538))="COACH",UPPER(INDEX(Fixtures_Rosters!$G$27:$G$40,$E538))="ASSISTANT COACH")),IF(UPPER(INDEX($E$2:$E$15,$A538))="HOME",OR(UPPER(INDEX(Fixtures_Rosters!$E$27:$E$40,$E538))="ELECTRONIC",UPPER(INDEX(Fixtures_Rosters!$E$27:$E$40,$E538))="BOTH"),IF(UPPER(INDEX($E$2:$E$15,$A538))="AWAY",OR(UPPER(INDEX(Fixtures_Rosters!$E$27:$E$40,$E538))="PAPER",UPPER(INDEX(Fixtures_Rosters!$E$27:$E$40,$E538))="BOTH"),FALSE)))</f>
        <v>0</v>
      </c>
      <c r="J538" s="44" t="b">
        <f>TRUE</f>
        <v>1</v>
      </c>
      <c r="K538" s="44" t="b">
        <f>TRUE</f>
        <v>1</v>
      </c>
      <c r="L538" s="44">
        <f t="shared" si="115"/>
        <v>54</v>
      </c>
      <c r="M538" s="44">
        <f t="shared" si="116"/>
        <v>9</v>
      </c>
      <c r="N538" s="44">
        <f>MOD($E538-$A538-$C538+ROWS(Fixtures_Rosters!$C$27:$C$40)*2,ROWS(Fixtures_Rosters!$C$27:$C$40))</f>
        <v>2</v>
      </c>
      <c r="O538" s="44" t="b">
        <f t="shared" si="117"/>
        <v>1</v>
      </c>
      <c r="P538" s="44">
        <f>IF(AND(INDEX($F$2:$F$15,$A538),$G538,$H538,$I538,$J538,$K538,$O538),$M538*Validation_Lists!$I$3*Validation_Lists!$I$3+$L538*Validation_Lists!$I$3+$N538,Validation_Lists!$I$2)</f>
        <v>999999</v>
      </c>
    </row>
    <row r="539" spans="1:16" x14ac:dyDescent="0.2">
      <c r="A539" s="44">
        <v>10</v>
      </c>
      <c r="B539" s="44">
        <v>10</v>
      </c>
      <c r="C539" s="44">
        <v>1</v>
      </c>
      <c r="D539" s="44" t="s">
        <v>56</v>
      </c>
      <c r="E539" s="44">
        <v>14</v>
      </c>
      <c r="F539" s="44" t="str">
        <f>IF(Fixtures_Rosters!$C$40="","",Fixtures_Rosters!$C$40)</f>
        <v/>
      </c>
      <c r="G539" s="44" t="b">
        <f>AND(LEN($F539&amp;"")&gt;0,UPPER(INDEX(Fixtures_Rosters!$F$27:$F$40,$E539))="YES")</f>
        <v>0</v>
      </c>
      <c r="H539" s="44" t="b">
        <f>INDEX(Fixtures_Rosters!$L$27:$AA$40,$E539,INDEX($D$2:$D$15,$A539))="Available"</f>
        <v>1</v>
      </c>
      <c r="I539" s="44" t="b">
        <f>AND(NOT(OR(UPPER(INDEX(Fixtures_Rosters!$G$27:$G$40,$E539))="COACH",UPPER(INDEX(Fixtures_Rosters!$G$27:$G$40,$E539))="ASSISTANT COACH")),IF(UPPER(INDEX($E$2:$E$15,$A539))="HOME",OR(UPPER(INDEX(Fixtures_Rosters!$E$27:$E$40,$E539))="ELECTRONIC",UPPER(INDEX(Fixtures_Rosters!$E$27:$E$40,$E539))="BOTH"),IF(UPPER(INDEX($E$2:$E$15,$A539))="AWAY",OR(UPPER(INDEX(Fixtures_Rosters!$E$27:$E$40,$E539))="PAPER",UPPER(INDEX(Fixtures_Rosters!$E$27:$E$40,$E539))="BOTH"),FALSE)))</f>
        <v>0</v>
      </c>
      <c r="J539" s="44" t="b">
        <f>TRUE</f>
        <v>1</v>
      </c>
      <c r="K539" s="44" t="b">
        <f>TRUE</f>
        <v>1</v>
      </c>
      <c r="L539" s="44">
        <f t="shared" si="115"/>
        <v>54</v>
      </c>
      <c r="M539" s="44">
        <f t="shared" si="116"/>
        <v>9</v>
      </c>
      <c r="N539" s="44">
        <f>MOD($E539-$A539-$C539+ROWS(Fixtures_Rosters!$C$27:$C$40)*2,ROWS(Fixtures_Rosters!$C$27:$C$40))</f>
        <v>3</v>
      </c>
      <c r="O539" s="44" t="b">
        <f t="shared" si="117"/>
        <v>1</v>
      </c>
      <c r="P539" s="44">
        <f>IF(AND(INDEX($F$2:$F$15,$A539),$G539,$H539,$I539,$J539,$K539,$O539),$M539*Validation_Lists!$I$3*Validation_Lists!$I$3+$L539*Validation_Lists!$I$3+$N539,Validation_Lists!$I$2)</f>
        <v>999999</v>
      </c>
    </row>
    <row r="540" spans="1:16" x14ac:dyDescent="0.2">
      <c r="A540" s="44">
        <v>10</v>
      </c>
      <c r="B540" s="44">
        <v>10</v>
      </c>
      <c r="C540" s="44">
        <v>2</v>
      </c>
      <c r="D540" s="44" t="s">
        <v>57</v>
      </c>
      <c r="E540" s="44">
        <v>1</v>
      </c>
      <c r="F540" s="44" t="str">
        <f>IF(Fixtures_Rosters!$C$27="","",Fixtures_Rosters!$C$27)</f>
        <v/>
      </c>
      <c r="G540" s="44" t="b">
        <f>AND(LEN($F540&amp;"")&gt;0,UPPER(INDEX(Fixtures_Rosters!$F$27:$F$40,$E540))="YES")</f>
        <v>0</v>
      </c>
      <c r="H540" s="44" t="b">
        <f>INDEX(Fixtures_Rosters!$L$27:$AA$40,$E540,INDEX($D$2:$D$15,$A540))="Available"</f>
        <v>1</v>
      </c>
      <c r="I540" s="44" t="b">
        <f>UPPER(INDEX(Fixtures_Rosters!$I$27:$I$40,$E540))="YES"</f>
        <v>1</v>
      </c>
      <c r="J540" s="44" t="b">
        <f>TRUE</f>
        <v>1</v>
      </c>
      <c r="K540" s="44" t="b">
        <f t="shared" ref="K540:K553" si="118">COUNTIF($J$11:$J$11,$F540)=0</f>
        <v>0</v>
      </c>
      <c r="L540" s="44">
        <f t="shared" si="115"/>
        <v>54</v>
      </c>
      <c r="M540" s="44">
        <f t="shared" ref="M540:M553" si="119">COUNTIF($K$2:$K$10,$F540)</f>
        <v>9</v>
      </c>
      <c r="N540" s="44">
        <f>MOD($E540-$A540-$C540+ROWS(Fixtures_Rosters!$C$27:$C$40)*2,ROWS(Fixtures_Rosters!$C$27:$C$40))</f>
        <v>3</v>
      </c>
      <c r="O540" s="44" t="b">
        <f t="shared" ref="O540:O553" si="120">OR($C$11&lt;&gt;$C$10+1,$F$10=FALSE,$F540&lt;&gt;$K$10)</f>
        <v>1</v>
      </c>
      <c r="P540" s="44">
        <f>IF(AND(INDEX($F$2:$F$15,$A540),$G540,$H540,$I540,$J540,$K540,$O540),$M540*Validation_Lists!$I$3*Validation_Lists!$I$3+$L540*Validation_Lists!$I$3+$N540,Validation_Lists!$I$2)</f>
        <v>999999</v>
      </c>
    </row>
    <row r="541" spans="1:16" x14ac:dyDescent="0.2">
      <c r="A541" s="44">
        <v>10</v>
      </c>
      <c r="B541" s="44">
        <v>10</v>
      </c>
      <c r="C541" s="44">
        <v>2</v>
      </c>
      <c r="D541" s="44" t="s">
        <v>57</v>
      </c>
      <c r="E541" s="44">
        <v>2</v>
      </c>
      <c r="F541" s="44" t="str">
        <f>IF(Fixtures_Rosters!$C$28="","",Fixtures_Rosters!$C$28)</f>
        <v/>
      </c>
      <c r="G541" s="44" t="b">
        <f>AND(LEN($F541&amp;"")&gt;0,UPPER(INDEX(Fixtures_Rosters!$F$27:$F$40,$E541))="YES")</f>
        <v>0</v>
      </c>
      <c r="H541" s="44" t="b">
        <f>INDEX(Fixtures_Rosters!$L$27:$AA$40,$E541,INDEX($D$2:$D$15,$A541))="Available"</f>
        <v>1</v>
      </c>
      <c r="I541" s="44" t="b">
        <f>UPPER(INDEX(Fixtures_Rosters!$I$27:$I$40,$E541))="YES"</f>
        <v>1</v>
      </c>
      <c r="J541" s="44" t="b">
        <f>TRUE</f>
        <v>1</v>
      </c>
      <c r="K541" s="44" t="b">
        <f t="shared" si="118"/>
        <v>0</v>
      </c>
      <c r="L541" s="44">
        <f t="shared" si="115"/>
        <v>54</v>
      </c>
      <c r="M541" s="44">
        <f t="shared" si="119"/>
        <v>9</v>
      </c>
      <c r="N541" s="44">
        <f>MOD($E541-$A541-$C541+ROWS(Fixtures_Rosters!$C$27:$C$40)*2,ROWS(Fixtures_Rosters!$C$27:$C$40))</f>
        <v>4</v>
      </c>
      <c r="O541" s="44" t="b">
        <f t="shared" si="120"/>
        <v>1</v>
      </c>
      <c r="P541" s="44">
        <f>IF(AND(INDEX($F$2:$F$15,$A541),$G541,$H541,$I541,$J541,$K541,$O541),$M541*Validation_Lists!$I$3*Validation_Lists!$I$3+$L541*Validation_Lists!$I$3+$N541,Validation_Lists!$I$2)</f>
        <v>999999</v>
      </c>
    </row>
    <row r="542" spans="1:16" x14ac:dyDescent="0.2">
      <c r="A542" s="44">
        <v>10</v>
      </c>
      <c r="B542" s="44">
        <v>10</v>
      </c>
      <c r="C542" s="44">
        <v>2</v>
      </c>
      <c r="D542" s="44" t="s">
        <v>57</v>
      </c>
      <c r="E542" s="44">
        <v>3</v>
      </c>
      <c r="F542" s="44" t="str">
        <f>IF(Fixtures_Rosters!$C$29="","",Fixtures_Rosters!$C$29)</f>
        <v/>
      </c>
      <c r="G542" s="44" t="b">
        <f>AND(LEN($F542&amp;"")&gt;0,UPPER(INDEX(Fixtures_Rosters!$F$27:$F$40,$E542))="YES")</f>
        <v>0</v>
      </c>
      <c r="H542" s="44" t="b">
        <f>INDEX(Fixtures_Rosters!$L$27:$AA$40,$E542,INDEX($D$2:$D$15,$A542))="Available"</f>
        <v>1</v>
      </c>
      <c r="I542" s="44" t="b">
        <f>UPPER(INDEX(Fixtures_Rosters!$I$27:$I$40,$E542))="YES"</f>
        <v>1</v>
      </c>
      <c r="J542" s="44" t="b">
        <f>TRUE</f>
        <v>1</v>
      </c>
      <c r="K542" s="44" t="b">
        <f t="shared" si="118"/>
        <v>0</v>
      </c>
      <c r="L542" s="44">
        <f t="shared" si="115"/>
        <v>54</v>
      </c>
      <c r="M542" s="44">
        <f t="shared" si="119"/>
        <v>9</v>
      </c>
      <c r="N542" s="44">
        <f>MOD($E542-$A542-$C542+ROWS(Fixtures_Rosters!$C$27:$C$40)*2,ROWS(Fixtures_Rosters!$C$27:$C$40))</f>
        <v>5</v>
      </c>
      <c r="O542" s="44" t="b">
        <f t="shared" si="120"/>
        <v>1</v>
      </c>
      <c r="P542" s="44">
        <f>IF(AND(INDEX($F$2:$F$15,$A542),$G542,$H542,$I542,$J542,$K542,$O542),$M542*Validation_Lists!$I$3*Validation_Lists!$I$3+$L542*Validation_Lists!$I$3+$N542,Validation_Lists!$I$2)</f>
        <v>999999</v>
      </c>
    </row>
    <row r="543" spans="1:16" x14ac:dyDescent="0.2">
      <c r="A543" s="44">
        <v>10</v>
      </c>
      <c r="B543" s="44">
        <v>10</v>
      </c>
      <c r="C543" s="44">
        <v>2</v>
      </c>
      <c r="D543" s="44" t="s">
        <v>57</v>
      </c>
      <c r="E543" s="44">
        <v>4</v>
      </c>
      <c r="F543" s="44" t="str">
        <f>IF(Fixtures_Rosters!$C$30="","",Fixtures_Rosters!$C$30)</f>
        <v/>
      </c>
      <c r="G543" s="44" t="b">
        <f>AND(LEN($F543&amp;"")&gt;0,UPPER(INDEX(Fixtures_Rosters!$F$27:$F$40,$E543))="YES")</f>
        <v>0</v>
      </c>
      <c r="H543" s="44" t="b">
        <f>INDEX(Fixtures_Rosters!$L$27:$AA$40,$E543,INDEX($D$2:$D$15,$A543))="Available"</f>
        <v>1</v>
      </c>
      <c r="I543" s="44" t="b">
        <f>UPPER(INDEX(Fixtures_Rosters!$I$27:$I$40,$E543))="YES"</f>
        <v>1</v>
      </c>
      <c r="J543" s="44" t="b">
        <f>TRUE</f>
        <v>1</v>
      </c>
      <c r="K543" s="44" t="b">
        <f t="shared" si="118"/>
        <v>0</v>
      </c>
      <c r="L543" s="44">
        <f t="shared" si="115"/>
        <v>54</v>
      </c>
      <c r="M543" s="44">
        <f t="shared" si="119"/>
        <v>9</v>
      </c>
      <c r="N543" s="44">
        <f>MOD($E543-$A543-$C543+ROWS(Fixtures_Rosters!$C$27:$C$40)*2,ROWS(Fixtures_Rosters!$C$27:$C$40))</f>
        <v>6</v>
      </c>
      <c r="O543" s="44" t="b">
        <f t="shared" si="120"/>
        <v>1</v>
      </c>
      <c r="P543" s="44">
        <f>IF(AND(INDEX($F$2:$F$15,$A543),$G543,$H543,$I543,$J543,$K543,$O543),$M543*Validation_Lists!$I$3*Validation_Lists!$I$3+$L543*Validation_Lists!$I$3+$N543,Validation_Lists!$I$2)</f>
        <v>999999</v>
      </c>
    </row>
    <row r="544" spans="1:16" x14ac:dyDescent="0.2">
      <c r="A544" s="44">
        <v>10</v>
      </c>
      <c r="B544" s="44">
        <v>10</v>
      </c>
      <c r="C544" s="44">
        <v>2</v>
      </c>
      <c r="D544" s="44" t="s">
        <v>57</v>
      </c>
      <c r="E544" s="44">
        <v>5</v>
      </c>
      <c r="F544" s="44" t="str">
        <f>IF(Fixtures_Rosters!$C$31="","",Fixtures_Rosters!$C$31)</f>
        <v/>
      </c>
      <c r="G544" s="44" t="b">
        <f>AND(LEN($F544&amp;"")&gt;0,UPPER(INDEX(Fixtures_Rosters!$F$27:$F$40,$E544))="YES")</f>
        <v>0</v>
      </c>
      <c r="H544" s="44" t="b">
        <f>INDEX(Fixtures_Rosters!$L$27:$AA$40,$E544,INDEX($D$2:$D$15,$A544))="Available"</f>
        <v>1</v>
      </c>
      <c r="I544" s="44" t="b">
        <f>UPPER(INDEX(Fixtures_Rosters!$I$27:$I$40,$E544))="YES"</f>
        <v>1</v>
      </c>
      <c r="J544" s="44" t="b">
        <f>TRUE</f>
        <v>1</v>
      </c>
      <c r="K544" s="44" t="b">
        <f t="shared" si="118"/>
        <v>0</v>
      </c>
      <c r="L544" s="44">
        <f t="shared" si="115"/>
        <v>54</v>
      </c>
      <c r="M544" s="44">
        <f t="shared" si="119"/>
        <v>9</v>
      </c>
      <c r="N544" s="44">
        <f>MOD($E544-$A544-$C544+ROWS(Fixtures_Rosters!$C$27:$C$40)*2,ROWS(Fixtures_Rosters!$C$27:$C$40))</f>
        <v>7</v>
      </c>
      <c r="O544" s="44" t="b">
        <f t="shared" si="120"/>
        <v>1</v>
      </c>
      <c r="P544" s="44">
        <f>IF(AND(INDEX($F$2:$F$15,$A544),$G544,$H544,$I544,$J544,$K544,$O544),$M544*Validation_Lists!$I$3*Validation_Lists!$I$3+$L544*Validation_Lists!$I$3+$N544,Validation_Lists!$I$2)</f>
        <v>999999</v>
      </c>
    </row>
    <row r="545" spans="1:16" x14ac:dyDescent="0.2">
      <c r="A545" s="44">
        <v>10</v>
      </c>
      <c r="B545" s="44">
        <v>10</v>
      </c>
      <c r="C545" s="44">
        <v>2</v>
      </c>
      <c r="D545" s="44" t="s">
        <v>57</v>
      </c>
      <c r="E545" s="44">
        <v>6</v>
      </c>
      <c r="F545" s="44" t="str">
        <f>IF(Fixtures_Rosters!$C$32="","",Fixtures_Rosters!$C$32)</f>
        <v/>
      </c>
      <c r="G545" s="44" t="b">
        <f>AND(LEN($F545&amp;"")&gt;0,UPPER(INDEX(Fixtures_Rosters!$F$27:$F$40,$E545))="YES")</f>
        <v>0</v>
      </c>
      <c r="H545" s="44" t="b">
        <f>INDEX(Fixtures_Rosters!$L$27:$AA$40,$E545,INDEX($D$2:$D$15,$A545))="Available"</f>
        <v>1</v>
      </c>
      <c r="I545" s="44" t="b">
        <f>UPPER(INDEX(Fixtures_Rosters!$I$27:$I$40,$E545))="YES"</f>
        <v>1</v>
      </c>
      <c r="J545" s="44" t="b">
        <f>TRUE</f>
        <v>1</v>
      </c>
      <c r="K545" s="44" t="b">
        <f t="shared" si="118"/>
        <v>0</v>
      </c>
      <c r="L545" s="44">
        <f t="shared" si="115"/>
        <v>54</v>
      </c>
      <c r="M545" s="44">
        <f t="shared" si="119"/>
        <v>9</v>
      </c>
      <c r="N545" s="44">
        <f>MOD($E545-$A545-$C545+ROWS(Fixtures_Rosters!$C$27:$C$40)*2,ROWS(Fixtures_Rosters!$C$27:$C$40))</f>
        <v>8</v>
      </c>
      <c r="O545" s="44" t="b">
        <f t="shared" si="120"/>
        <v>1</v>
      </c>
      <c r="P545" s="44">
        <f>IF(AND(INDEX($F$2:$F$15,$A545),$G545,$H545,$I545,$J545,$K545,$O545),$M545*Validation_Lists!$I$3*Validation_Lists!$I$3+$L545*Validation_Lists!$I$3+$N545,Validation_Lists!$I$2)</f>
        <v>999999</v>
      </c>
    </row>
    <row r="546" spans="1:16" x14ac:dyDescent="0.2">
      <c r="A546" s="44">
        <v>10</v>
      </c>
      <c r="B546" s="44">
        <v>10</v>
      </c>
      <c r="C546" s="44">
        <v>2</v>
      </c>
      <c r="D546" s="44" t="s">
        <v>57</v>
      </c>
      <c r="E546" s="44">
        <v>7</v>
      </c>
      <c r="F546" s="44" t="str">
        <f>IF(Fixtures_Rosters!$C$33="","",Fixtures_Rosters!$C$33)</f>
        <v/>
      </c>
      <c r="G546" s="44" t="b">
        <f>AND(LEN($F546&amp;"")&gt;0,UPPER(INDEX(Fixtures_Rosters!$F$27:$F$40,$E546))="YES")</f>
        <v>0</v>
      </c>
      <c r="H546" s="44" t="b">
        <f>INDEX(Fixtures_Rosters!$L$27:$AA$40,$E546,INDEX($D$2:$D$15,$A546))="Available"</f>
        <v>1</v>
      </c>
      <c r="I546" s="44" t="b">
        <f>UPPER(INDEX(Fixtures_Rosters!$I$27:$I$40,$E546))="YES"</f>
        <v>1</v>
      </c>
      <c r="J546" s="44" t="b">
        <f>TRUE</f>
        <v>1</v>
      </c>
      <c r="K546" s="44" t="b">
        <f t="shared" si="118"/>
        <v>0</v>
      </c>
      <c r="L546" s="44">
        <f t="shared" si="115"/>
        <v>54</v>
      </c>
      <c r="M546" s="44">
        <f t="shared" si="119"/>
        <v>9</v>
      </c>
      <c r="N546" s="44">
        <f>MOD($E546-$A546-$C546+ROWS(Fixtures_Rosters!$C$27:$C$40)*2,ROWS(Fixtures_Rosters!$C$27:$C$40))</f>
        <v>9</v>
      </c>
      <c r="O546" s="44" t="b">
        <f t="shared" si="120"/>
        <v>1</v>
      </c>
      <c r="P546" s="44">
        <f>IF(AND(INDEX($F$2:$F$15,$A546),$G546,$H546,$I546,$J546,$K546,$O546),$M546*Validation_Lists!$I$3*Validation_Lists!$I$3+$L546*Validation_Lists!$I$3+$N546,Validation_Lists!$I$2)</f>
        <v>999999</v>
      </c>
    </row>
    <row r="547" spans="1:16" x14ac:dyDescent="0.2">
      <c r="A547" s="44">
        <v>10</v>
      </c>
      <c r="B547" s="44">
        <v>10</v>
      </c>
      <c r="C547" s="44">
        <v>2</v>
      </c>
      <c r="D547" s="44" t="s">
        <v>57</v>
      </c>
      <c r="E547" s="44">
        <v>8</v>
      </c>
      <c r="F547" s="44" t="str">
        <f>IF(Fixtures_Rosters!$C$34="","",Fixtures_Rosters!$C$34)</f>
        <v/>
      </c>
      <c r="G547" s="44" t="b">
        <f>AND(LEN($F547&amp;"")&gt;0,UPPER(INDEX(Fixtures_Rosters!$F$27:$F$40,$E547))="YES")</f>
        <v>0</v>
      </c>
      <c r="H547" s="44" t="b">
        <f>INDEX(Fixtures_Rosters!$L$27:$AA$40,$E547,INDEX($D$2:$D$15,$A547))="Available"</f>
        <v>1</v>
      </c>
      <c r="I547" s="44" t="b">
        <f>UPPER(INDEX(Fixtures_Rosters!$I$27:$I$40,$E547))="YES"</f>
        <v>1</v>
      </c>
      <c r="J547" s="44" t="b">
        <f>TRUE</f>
        <v>1</v>
      </c>
      <c r="K547" s="44" t="b">
        <f t="shared" si="118"/>
        <v>0</v>
      </c>
      <c r="L547" s="44">
        <f t="shared" si="115"/>
        <v>54</v>
      </c>
      <c r="M547" s="44">
        <f t="shared" si="119"/>
        <v>9</v>
      </c>
      <c r="N547" s="44">
        <f>MOD($E547-$A547-$C547+ROWS(Fixtures_Rosters!$C$27:$C$40)*2,ROWS(Fixtures_Rosters!$C$27:$C$40))</f>
        <v>10</v>
      </c>
      <c r="O547" s="44" t="b">
        <f t="shared" si="120"/>
        <v>1</v>
      </c>
      <c r="P547" s="44">
        <f>IF(AND(INDEX($F$2:$F$15,$A547),$G547,$H547,$I547,$J547,$K547,$O547),$M547*Validation_Lists!$I$3*Validation_Lists!$I$3+$L547*Validation_Lists!$I$3+$N547,Validation_Lists!$I$2)</f>
        <v>999999</v>
      </c>
    </row>
    <row r="548" spans="1:16" x14ac:dyDescent="0.2">
      <c r="A548" s="44">
        <v>10</v>
      </c>
      <c r="B548" s="44">
        <v>10</v>
      </c>
      <c r="C548" s="44">
        <v>2</v>
      </c>
      <c r="D548" s="44" t="s">
        <v>57</v>
      </c>
      <c r="E548" s="44">
        <v>9</v>
      </c>
      <c r="F548" s="44" t="str">
        <f>IF(Fixtures_Rosters!$C$35="","",Fixtures_Rosters!$C$35)</f>
        <v/>
      </c>
      <c r="G548" s="44" t="b">
        <f>AND(LEN($F548&amp;"")&gt;0,UPPER(INDEX(Fixtures_Rosters!$F$27:$F$40,$E548))="YES")</f>
        <v>0</v>
      </c>
      <c r="H548" s="44" t="b">
        <f>INDEX(Fixtures_Rosters!$L$27:$AA$40,$E548,INDEX($D$2:$D$15,$A548))="Available"</f>
        <v>1</v>
      </c>
      <c r="I548" s="44" t="b">
        <f>UPPER(INDEX(Fixtures_Rosters!$I$27:$I$40,$E548))="YES"</f>
        <v>1</v>
      </c>
      <c r="J548" s="44" t="b">
        <f>TRUE</f>
        <v>1</v>
      </c>
      <c r="K548" s="44" t="b">
        <f t="shared" si="118"/>
        <v>0</v>
      </c>
      <c r="L548" s="44">
        <f t="shared" si="115"/>
        <v>54</v>
      </c>
      <c r="M548" s="44">
        <f t="shared" si="119"/>
        <v>9</v>
      </c>
      <c r="N548" s="44">
        <f>MOD($E548-$A548-$C548+ROWS(Fixtures_Rosters!$C$27:$C$40)*2,ROWS(Fixtures_Rosters!$C$27:$C$40))</f>
        <v>11</v>
      </c>
      <c r="O548" s="44" t="b">
        <f t="shared" si="120"/>
        <v>1</v>
      </c>
      <c r="P548" s="44">
        <f>IF(AND(INDEX($F$2:$F$15,$A548),$G548,$H548,$I548,$J548,$K548,$O548),$M548*Validation_Lists!$I$3*Validation_Lists!$I$3+$L548*Validation_Lists!$I$3+$N548,Validation_Lists!$I$2)</f>
        <v>999999</v>
      </c>
    </row>
    <row r="549" spans="1:16" x14ac:dyDescent="0.2">
      <c r="A549" s="44">
        <v>10</v>
      </c>
      <c r="B549" s="44">
        <v>10</v>
      </c>
      <c r="C549" s="44">
        <v>2</v>
      </c>
      <c r="D549" s="44" t="s">
        <v>57</v>
      </c>
      <c r="E549" s="44">
        <v>10</v>
      </c>
      <c r="F549" s="44" t="str">
        <f>IF(Fixtures_Rosters!$C$36="","",Fixtures_Rosters!$C$36)</f>
        <v/>
      </c>
      <c r="G549" s="44" t="b">
        <f>AND(LEN($F549&amp;"")&gt;0,UPPER(INDEX(Fixtures_Rosters!$F$27:$F$40,$E549))="YES")</f>
        <v>0</v>
      </c>
      <c r="H549" s="44" t="b">
        <f>INDEX(Fixtures_Rosters!$L$27:$AA$40,$E549,INDEX($D$2:$D$15,$A549))="Available"</f>
        <v>1</v>
      </c>
      <c r="I549" s="44" t="b">
        <f>UPPER(INDEX(Fixtures_Rosters!$I$27:$I$40,$E549))="YES"</f>
        <v>1</v>
      </c>
      <c r="J549" s="44" t="b">
        <f>TRUE</f>
        <v>1</v>
      </c>
      <c r="K549" s="44" t="b">
        <f t="shared" si="118"/>
        <v>0</v>
      </c>
      <c r="L549" s="44">
        <f t="shared" si="115"/>
        <v>54</v>
      </c>
      <c r="M549" s="44">
        <f t="shared" si="119"/>
        <v>9</v>
      </c>
      <c r="N549" s="44">
        <f>MOD($E549-$A549-$C549+ROWS(Fixtures_Rosters!$C$27:$C$40)*2,ROWS(Fixtures_Rosters!$C$27:$C$40))</f>
        <v>12</v>
      </c>
      <c r="O549" s="44" t="b">
        <f t="shared" si="120"/>
        <v>1</v>
      </c>
      <c r="P549" s="44">
        <f>IF(AND(INDEX($F$2:$F$15,$A549),$G549,$H549,$I549,$J549,$K549,$O549),$M549*Validation_Lists!$I$3*Validation_Lists!$I$3+$L549*Validation_Lists!$I$3+$N549,Validation_Lists!$I$2)</f>
        <v>999999</v>
      </c>
    </row>
    <row r="550" spans="1:16" x14ac:dyDescent="0.2">
      <c r="A550" s="44">
        <v>10</v>
      </c>
      <c r="B550" s="44">
        <v>10</v>
      </c>
      <c r="C550" s="44">
        <v>2</v>
      </c>
      <c r="D550" s="44" t="s">
        <v>57</v>
      </c>
      <c r="E550" s="44">
        <v>11</v>
      </c>
      <c r="F550" s="44" t="str">
        <f>IF(Fixtures_Rosters!$C$37="","",Fixtures_Rosters!$C$37)</f>
        <v/>
      </c>
      <c r="G550" s="44" t="b">
        <f>AND(LEN($F550&amp;"")&gt;0,UPPER(INDEX(Fixtures_Rosters!$F$27:$F$40,$E550))="YES")</f>
        <v>0</v>
      </c>
      <c r="H550" s="44" t="b">
        <f>INDEX(Fixtures_Rosters!$L$27:$AA$40,$E550,INDEX($D$2:$D$15,$A550))="Available"</f>
        <v>1</v>
      </c>
      <c r="I550" s="44" t="b">
        <f>UPPER(INDEX(Fixtures_Rosters!$I$27:$I$40,$E550))="YES"</f>
        <v>1</v>
      </c>
      <c r="J550" s="44" t="b">
        <f>TRUE</f>
        <v>1</v>
      </c>
      <c r="K550" s="44" t="b">
        <f t="shared" si="118"/>
        <v>0</v>
      </c>
      <c r="L550" s="44">
        <f t="shared" si="115"/>
        <v>54</v>
      </c>
      <c r="M550" s="44">
        <f t="shared" si="119"/>
        <v>9</v>
      </c>
      <c r="N550" s="44">
        <f>MOD($E550-$A550-$C550+ROWS(Fixtures_Rosters!$C$27:$C$40)*2,ROWS(Fixtures_Rosters!$C$27:$C$40))</f>
        <v>13</v>
      </c>
      <c r="O550" s="44" t="b">
        <f t="shared" si="120"/>
        <v>1</v>
      </c>
      <c r="P550" s="44">
        <f>IF(AND(INDEX($F$2:$F$15,$A550),$G550,$H550,$I550,$J550,$K550,$O550),$M550*Validation_Lists!$I$3*Validation_Lists!$I$3+$L550*Validation_Lists!$I$3+$N550,Validation_Lists!$I$2)</f>
        <v>999999</v>
      </c>
    </row>
    <row r="551" spans="1:16" x14ac:dyDescent="0.2">
      <c r="A551" s="44">
        <v>10</v>
      </c>
      <c r="B551" s="44">
        <v>10</v>
      </c>
      <c r="C551" s="44">
        <v>2</v>
      </c>
      <c r="D551" s="44" t="s">
        <v>57</v>
      </c>
      <c r="E551" s="44">
        <v>12</v>
      </c>
      <c r="F551" s="44" t="str">
        <f>IF(Fixtures_Rosters!$C$38="","",Fixtures_Rosters!$C$38)</f>
        <v/>
      </c>
      <c r="G551" s="44" t="b">
        <f>AND(LEN($F551&amp;"")&gt;0,UPPER(INDEX(Fixtures_Rosters!$F$27:$F$40,$E551))="YES")</f>
        <v>0</v>
      </c>
      <c r="H551" s="44" t="b">
        <f>INDEX(Fixtures_Rosters!$L$27:$AA$40,$E551,INDEX($D$2:$D$15,$A551))="Available"</f>
        <v>1</v>
      </c>
      <c r="I551" s="44" t="b">
        <f>UPPER(INDEX(Fixtures_Rosters!$I$27:$I$40,$E551))="YES"</f>
        <v>1</v>
      </c>
      <c r="J551" s="44" t="b">
        <f>TRUE</f>
        <v>1</v>
      </c>
      <c r="K551" s="44" t="b">
        <f t="shared" si="118"/>
        <v>0</v>
      </c>
      <c r="L551" s="44">
        <f t="shared" si="115"/>
        <v>54</v>
      </c>
      <c r="M551" s="44">
        <f t="shared" si="119"/>
        <v>9</v>
      </c>
      <c r="N551" s="44">
        <f>MOD($E551-$A551-$C551+ROWS(Fixtures_Rosters!$C$27:$C$40)*2,ROWS(Fixtures_Rosters!$C$27:$C$40))</f>
        <v>0</v>
      </c>
      <c r="O551" s="44" t="b">
        <f t="shared" si="120"/>
        <v>1</v>
      </c>
      <c r="P551" s="44">
        <f>IF(AND(INDEX($F$2:$F$15,$A551),$G551,$H551,$I551,$J551,$K551,$O551),$M551*Validation_Lists!$I$3*Validation_Lists!$I$3+$L551*Validation_Lists!$I$3+$N551,Validation_Lists!$I$2)</f>
        <v>999999</v>
      </c>
    </row>
    <row r="552" spans="1:16" x14ac:dyDescent="0.2">
      <c r="A552" s="44">
        <v>10</v>
      </c>
      <c r="B552" s="44">
        <v>10</v>
      </c>
      <c r="C552" s="44">
        <v>2</v>
      </c>
      <c r="D552" s="44" t="s">
        <v>57</v>
      </c>
      <c r="E552" s="44">
        <v>13</v>
      </c>
      <c r="F552" s="44" t="str">
        <f>IF(Fixtures_Rosters!$C$39="","",Fixtures_Rosters!$C$39)</f>
        <v/>
      </c>
      <c r="G552" s="44" t="b">
        <f>AND(LEN($F552&amp;"")&gt;0,UPPER(INDEX(Fixtures_Rosters!$F$27:$F$40,$E552))="YES")</f>
        <v>0</v>
      </c>
      <c r="H552" s="44" t="b">
        <f>INDEX(Fixtures_Rosters!$L$27:$AA$40,$E552,INDEX($D$2:$D$15,$A552))="Available"</f>
        <v>1</v>
      </c>
      <c r="I552" s="44" t="b">
        <f>UPPER(INDEX(Fixtures_Rosters!$I$27:$I$40,$E552))="YES"</f>
        <v>1</v>
      </c>
      <c r="J552" s="44" t="b">
        <f>TRUE</f>
        <v>1</v>
      </c>
      <c r="K552" s="44" t="b">
        <f t="shared" si="118"/>
        <v>0</v>
      </c>
      <c r="L552" s="44">
        <f t="shared" si="115"/>
        <v>54</v>
      </c>
      <c r="M552" s="44">
        <f t="shared" si="119"/>
        <v>9</v>
      </c>
      <c r="N552" s="44">
        <f>MOD($E552-$A552-$C552+ROWS(Fixtures_Rosters!$C$27:$C$40)*2,ROWS(Fixtures_Rosters!$C$27:$C$40))</f>
        <v>1</v>
      </c>
      <c r="O552" s="44" t="b">
        <f t="shared" si="120"/>
        <v>1</v>
      </c>
      <c r="P552" s="44">
        <f>IF(AND(INDEX($F$2:$F$15,$A552),$G552,$H552,$I552,$J552,$K552,$O552),$M552*Validation_Lists!$I$3*Validation_Lists!$I$3+$L552*Validation_Lists!$I$3+$N552,Validation_Lists!$I$2)</f>
        <v>999999</v>
      </c>
    </row>
    <row r="553" spans="1:16" x14ac:dyDescent="0.2">
      <c r="A553" s="44">
        <v>10</v>
      </c>
      <c r="B553" s="44">
        <v>10</v>
      </c>
      <c r="C553" s="44">
        <v>2</v>
      </c>
      <c r="D553" s="44" t="s">
        <v>57</v>
      </c>
      <c r="E553" s="44">
        <v>14</v>
      </c>
      <c r="F553" s="44" t="str">
        <f>IF(Fixtures_Rosters!$C$40="","",Fixtures_Rosters!$C$40)</f>
        <v/>
      </c>
      <c r="G553" s="44" t="b">
        <f>AND(LEN($F553&amp;"")&gt;0,UPPER(INDEX(Fixtures_Rosters!$F$27:$F$40,$E553))="YES")</f>
        <v>0</v>
      </c>
      <c r="H553" s="44" t="b">
        <f>INDEX(Fixtures_Rosters!$L$27:$AA$40,$E553,INDEX($D$2:$D$15,$A553))="Available"</f>
        <v>1</v>
      </c>
      <c r="I553" s="44" t="b">
        <f>UPPER(INDEX(Fixtures_Rosters!$I$27:$I$40,$E553))="YES"</f>
        <v>1</v>
      </c>
      <c r="J553" s="44" t="b">
        <f>TRUE</f>
        <v>1</v>
      </c>
      <c r="K553" s="44" t="b">
        <f t="shared" si="118"/>
        <v>0</v>
      </c>
      <c r="L553" s="44">
        <f t="shared" si="115"/>
        <v>54</v>
      </c>
      <c r="M553" s="44">
        <f t="shared" si="119"/>
        <v>9</v>
      </c>
      <c r="N553" s="44">
        <f>MOD($E553-$A553-$C553+ROWS(Fixtures_Rosters!$C$27:$C$40)*2,ROWS(Fixtures_Rosters!$C$27:$C$40))</f>
        <v>2</v>
      </c>
      <c r="O553" s="44" t="b">
        <f t="shared" si="120"/>
        <v>1</v>
      </c>
      <c r="P553" s="44">
        <f>IF(AND(INDEX($F$2:$F$15,$A553),$G553,$H553,$I553,$J553,$K553,$O553),$M553*Validation_Lists!$I$3*Validation_Lists!$I$3+$L553*Validation_Lists!$I$3+$N553,Validation_Lists!$I$2)</f>
        <v>999999</v>
      </c>
    </row>
    <row r="554" spans="1:16" x14ac:dyDescent="0.2">
      <c r="A554" s="44">
        <v>10</v>
      </c>
      <c r="B554" s="44">
        <v>10</v>
      </c>
      <c r="C554" s="44">
        <v>3</v>
      </c>
      <c r="D554" s="44" t="s">
        <v>58</v>
      </c>
      <c r="E554" s="44">
        <v>1</v>
      </c>
      <c r="F554" s="44" t="str">
        <f>IF(Fixtures_Rosters!$C$27="","",Fixtures_Rosters!$C$27)</f>
        <v/>
      </c>
      <c r="G554" s="44" t="b">
        <f>AND(LEN($F554&amp;"")&gt;0,UPPER(INDEX(Fixtures_Rosters!$F$27:$F$40,$E554))="YES")</f>
        <v>0</v>
      </c>
      <c r="H554" s="44" t="b">
        <f>INDEX(Fixtures_Rosters!$L$27:$AA$40,$E554,INDEX($D$2:$D$15,$A554))="Available"</f>
        <v>1</v>
      </c>
      <c r="I554" s="44" t="b">
        <f>UPPER(INDEX(Fixtures_Rosters!$J$27:$J$40,$E554))="YES"</f>
        <v>1</v>
      </c>
      <c r="J554" s="44" t="b">
        <f>TRUE</f>
        <v>1</v>
      </c>
      <c r="K554" s="44" t="b">
        <f t="shared" ref="K554:K567" si="121">COUNTIF($J$11:$K$11,$F554)=0</f>
        <v>0</v>
      </c>
      <c r="L554" s="44">
        <f t="shared" si="115"/>
        <v>54</v>
      </c>
      <c r="M554" s="44">
        <f t="shared" ref="M554:M567" si="122">COUNTIF($L$2:$L$10,$F554)</f>
        <v>9</v>
      </c>
      <c r="N554" s="44">
        <f>MOD($E554-$A554-$C554+ROWS(Fixtures_Rosters!$C$27:$C$40)*2,ROWS(Fixtures_Rosters!$C$27:$C$40))</f>
        <v>2</v>
      </c>
      <c r="O554" s="44" t="b">
        <f t="shared" ref="O554:O567" si="123">OR($C$11&lt;&gt;$C$10+1,$F$10=FALSE,$F554&lt;&gt;$L$10)</f>
        <v>1</v>
      </c>
      <c r="P554" s="44">
        <f>IF(AND(INDEX($F$2:$F$15,$A554),$G554,$H554,$I554,$J554,$K554,$O554),$M554*Validation_Lists!$I$3*Validation_Lists!$I$3+$L554*Validation_Lists!$I$3+$N554,Validation_Lists!$I$2)</f>
        <v>999999</v>
      </c>
    </row>
    <row r="555" spans="1:16" x14ac:dyDescent="0.2">
      <c r="A555" s="44">
        <v>10</v>
      </c>
      <c r="B555" s="44">
        <v>10</v>
      </c>
      <c r="C555" s="44">
        <v>3</v>
      </c>
      <c r="D555" s="44" t="s">
        <v>58</v>
      </c>
      <c r="E555" s="44">
        <v>2</v>
      </c>
      <c r="F555" s="44" t="str">
        <f>IF(Fixtures_Rosters!$C$28="","",Fixtures_Rosters!$C$28)</f>
        <v/>
      </c>
      <c r="G555" s="44" t="b">
        <f>AND(LEN($F555&amp;"")&gt;0,UPPER(INDEX(Fixtures_Rosters!$F$27:$F$40,$E555))="YES")</f>
        <v>0</v>
      </c>
      <c r="H555" s="44" t="b">
        <f>INDEX(Fixtures_Rosters!$L$27:$AA$40,$E555,INDEX($D$2:$D$15,$A555))="Available"</f>
        <v>1</v>
      </c>
      <c r="I555" s="44" t="b">
        <f>UPPER(INDEX(Fixtures_Rosters!$J$27:$J$40,$E555))="YES"</f>
        <v>1</v>
      </c>
      <c r="J555" s="44" t="b">
        <f>TRUE</f>
        <v>1</v>
      </c>
      <c r="K555" s="44" t="b">
        <f t="shared" si="121"/>
        <v>0</v>
      </c>
      <c r="L555" s="44">
        <f t="shared" si="115"/>
        <v>54</v>
      </c>
      <c r="M555" s="44">
        <f t="shared" si="122"/>
        <v>9</v>
      </c>
      <c r="N555" s="44">
        <f>MOD($E555-$A555-$C555+ROWS(Fixtures_Rosters!$C$27:$C$40)*2,ROWS(Fixtures_Rosters!$C$27:$C$40))</f>
        <v>3</v>
      </c>
      <c r="O555" s="44" t="b">
        <f t="shared" si="123"/>
        <v>1</v>
      </c>
      <c r="P555" s="44">
        <f>IF(AND(INDEX($F$2:$F$15,$A555),$G555,$H555,$I555,$J555,$K555,$O555),$M555*Validation_Lists!$I$3*Validation_Lists!$I$3+$L555*Validation_Lists!$I$3+$N555,Validation_Lists!$I$2)</f>
        <v>999999</v>
      </c>
    </row>
    <row r="556" spans="1:16" x14ac:dyDescent="0.2">
      <c r="A556" s="44">
        <v>10</v>
      </c>
      <c r="B556" s="44">
        <v>10</v>
      </c>
      <c r="C556" s="44">
        <v>3</v>
      </c>
      <c r="D556" s="44" t="s">
        <v>58</v>
      </c>
      <c r="E556" s="44">
        <v>3</v>
      </c>
      <c r="F556" s="44" t="str">
        <f>IF(Fixtures_Rosters!$C$29="","",Fixtures_Rosters!$C$29)</f>
        <v/>
      </c>
      <c r="G556" s="44" t="b">
        <f>AND(LEN($F556&amp;"")&gt;0,UPPER(INDEX(Fixtures_Rosters!$F$27:$F$40,$E556))="YES")</f>
        <v>0</v>
      </c>
      <c r="H556" s="44" t="b">
        <f>INDEX(Fixtures_Rosters!$L$27:$AA$40,$E556,INDEX($D$2:$D$15,$A556))="Available"</f>
        <v>1</v>
      </c>
      <c r="I556" s="44" t="b">
        <f>UPPER(INDEX(Fixtures_Rosters!$J$27:$J$40,$E556))="YES"</f>
        <v>1</v>
      </c>
      <c r="J556" s="44" t="b">
        <f>TRUE</f>
        <v>1</v>
      </c>
      <c r="K556" s="44" t="b">
        <f t="shared" si="121"/>
        <v>0</v>
      </c>
      <c r="L556" s="44">
        <f t="shared" si="115"/>
        <v>54</v>
      </c>
      <c r="M556" s="44">
        <f t="shared" si="122"/>
        <v>9</v>
      </c>
      <c r="N556" s="44">
        <f>MOD($E556-$A556-$C556+ROWS(Fixtures_Rosters!$C$27:$C$40)*2,ROWS(Fixtures_Rosters!$C$27:$C$40))</f>
        <v>4</v>
      </c>
      <c r="O556" s="44" t="b">
        <f t="shared" si="123"/>
        <v>1</v>
      </c>
      <c r="P556" s="44">
        <f>IF(AND(INDEX($F$2:$F$15,$A556),$G556,$H556,$I556,$J556,$K556,$O556),$M556*Validation_Lists!$I$3*Validation_Lists!$I$3+$L556*Validation_Lists!$I$3+$N556,Validation_Lists!$I$2)</f>
        <v>999999</v>
      </c>
    </row>
    <row r="557" spans="1:16" x14ac:dyDescent="0.2">
      <c r="A557" s="44">
        <v>10</v>
      </c>
      <c r="B557" s="44">
        <v>10</v>
      </c>
      <c r="C557" s="44">
        <v>3</v>
      </c>
      <c r="D557" s="44" t="s">
        <v>58</v>
      </c>
      <c r="E557" s="44">
        <v>4</v>
      </c>
      <c r="F557" s="44" t="str">
        <f>IF(Fixtures_Rosters!$C$30="","",Fixtures_Rosters!$C$30)</f>
        <v/>
      </c>
      <c r="G557" s="44" t="b">
        <f>AND(LEN($F557&amp;"")&gt;0,UPPER(INDEX(Fixtures_Rosters!$F$27:$F$40,$E557))="YES")</f>
        <v>0</v>
      </c>
      <c r="H557" s="44" t="b">
        <f>INDEX(Fixtures_Rosters!$L$27:$AA$40,$E557,INDEX($D$2:$D$15,$A557))="Available"</f>
        <v>1</v>
      </c>
      <c r="I557" s="44" t="b">
        <f>UPPER(INDEX(Fixtures_Rosters!$J$27:$J$40,$E557))="YES"</f>
        <v>1</v>
      </c>
      <c r="J557" s="44" t="b">
        <f>TRUE</f>
        <v>1</v>
      </c>
      <c r="K557" s="44" t="b">
        <f t="shared" si="121"/>
        <v>0</v>
      </c>
      <c r="L557" s="44">
        <f t="shared" si="115"/>
        <v>54</v>
      </c>
      <c r="M557" s="44">
        <f t="shared" si="122"/>
        <v>9</v>
      </c>
      <c r="N557" s="44">
        <f>MOD($E557-$A557-$C557+ROWS(Fixtures_Rosters!$C$27:$C$40)*2,ROWS(Fixtures_Rosters!$C$27:$C$40))</f>
        <v>5</v>
      </c>
      <c r="O557" s="44" t="b">
        <f t="shared" si="123"/>
        <v>1</v>
      </c>
      <c r="P557" s="44">
        <f>IF(AND(INDEX($F$2:$F$15,$A557),$G557,$H557,$I557,$J557,$K557,$O557),$M557*Validation_Lists!$I$3*Validation_Lists!$I$3+$L557*Validation_Lists!$I$3+$N557,Validation_Lists!$I$2)</f>
        <v>999999</v>
      </c>
    </row>
    <row r="558" spans="1:16" x14ac:dyDescent="0.2">
      <c r="A558" s="44">
        <v>10</v>
      </c>
      <c r="B558" s="44">
        <v>10</v>
      </c>
      <c r="C558" s="44">
        <v>3</v>
      </c>
      <c r="D558" s="44" t="s">
        <v>58</v>
      </c>
      <c r="E558" s="44">
        <v>5</v>
      </c>
      <c r="F558" s="44" t="str">
        <f>IF(Fixtures_Rosters!$C$31="","",Fixtures_Rosters!$C$31)</f>
        <v/>
      </c>
      <c r="G558" s="44" t="b">
        <f>AND(LEN($F558&amp;"")&gt;0,UPPER(INDEX(Fixtures_Rosters!$F$27:$F$40,$E558))="YES")</f>
        <v>0</v>
      </c>
      <c r="H558" s="44" t="b">
        <f>INDEX(Fixtures_Rosters!$L$27:$AA$40,$E558,INDEX($D$2:$D$15,$A558))="Available"</f>
        <v>1</v>
      </c>
      <c r="I558" s="44" t="b">
        <f>UPPER(INDEX(Fixtures_Rosters!$J$27:$J$40,$E558))="YES"</f>
        <v>1</v>
      </c>
      <c r="J558" s="44" t="b">
        <f>TRUE</f>
        <v>1</v>
      </c>
      <c r="K558" s="44" t="b">
        <f t="shared" si="121"/>
        <v>0</v>
      </c>
      <c r="L558" s="44">
        <f t="shared" ref="L558:L581" si="124">COUNTIF($H$2:$M$10,$F558)</f>
        <v>54</v>
      </c>
      <c r="M558" s="44">
        <f t="shared" si="122"/>
        <v>9</v>
      </c>
      <c r="N558" s="44">
        <f>MOD($E558-$A558-$C558+ROWS(Fixtures_Rosters!$C$27:$C$40)*2,ROWS(Fixtures_Rosters!$C$27:$C$40))</f>
        <v>6</v>
      </c>
      <c r="O558" s="44" t="b">
        <f t="shared" si="123"/>
        <v>1</v>
      </c>
      <c r="P558" s="44">
        <f>IF(AND(INDEX($F$2:$F$15,$A558),$G558,$H558,$I558,$J558,$K558,$O558),$M558*Validation_Lists!$I$3*Validation_Lists!$I$3+$L558*Validation_Lists!$I$3+$N558,Validation_Lists!$I$2)</f>
        <v>999999</v>
      </c>
    </row>
    <row r="559" spans="1:16" x14ac:dyDescent="0.2">
      <c r="A559" s="44">
        <v>10</v>
      </c>
      <c r="B559" s="44">
        <v>10</v>
      </c>
      <c r="C559" s="44">
        <v>3</v>
      </c>
      <c r="D559" s="44" t="s">
        <v>58</v>
      </c>
      <c r="E559" s="44">
        <v>6</v>
      </c>
      <c r="F559" s="44" t="str">
        <f>IF(Fixtures_Rosters!$C$32="","",Fixtures_Rosters!$C$32)</f>
        <v/>
      </c>
      <c r="G559" s="44" t="b">
        <f>AND(LEN($F559&amp;"")&gt;0,UPPER(INDEX(Fixtures_Rosters!$F$27:$F$40,$E559))="YES")</f>
        <v>0</v>
      </c>
      <c r="H559" s="44" t="b">
        <f>INDEX(Fixtures_Rosters!$L$27:$AA$40,$E559,INDEX($D$2:$D$15,$A559))="Available"</f>
        <v>1</v>
      </c>
      <c r="I559" s="44" t="b">
        <f>UPPER(INDEX(Fixtures_Rosters!$J$27:$J$40,$E559))="YES"</f>
        <v>1</v>
      </c>
      <c r="J559" s="44" t="b">
        <f>TRUE</f>
        <v>1</v>
      </c>
      <c r="K559" s="44" t="b">
        <f t="shared" si="121"/>
        <v>0</v>
      </c>
      <c r="L559" s="44">
        <f t="shared" si="124"/>
        <v>54</v>
      </c>
      <c r="M559" s="44">
        <f t="shared" si="122"/>
        <v>9</v>
      </c>
      <c r="N559" s="44">
        <f>MOD($E559-$A559-$C559+ROWS(Fixtures_Rosters!$C$27:$C$40)*2,ROWS(Fixtures_Rosters!$C$27:$C$40))</f>
        <v>7</v>
      </c>
      <c r="O559" s="44" t="b">
        <f t="shared" si="123"/>
        <v>1</v>
      </c>
      <c r="P559" s="44">
        <f>IF(AND(INDEX($F$2:$F$15,$A559),$G559,$H559,$I559,$J559,$K559,$O559),$M559*Validation_Lists!$I$3*Validation_Lists!$I$3+$L559*Validation_Lists!$I$3+$N559,Validation_Lists!$I$2)</f>
        <v>999999</v>
      </c>
    </row>
    <row r="560" spans="1:16" x14ac:dyDescent="0.2">
      <c r="A560" s="44">
        <v>10</v>
      </c>
      <c r="B560" s="44">
        <v>10</v>
      </c>
      <c r="C560" s="44">
        <v>3</v>
      </c>
      <c r="D560" s="44" t="s">
        <v>58</v>
      </c>
      <c r="E560" s="44">
        <v>7</v>
      </c>
      <c r="F560" s="44" t="str">
        <f>IF(Fixtures_Rosters!$C$33="","",Fixtures_Rosters!$C$33)</f>
        <v/>
      </c>
      <c r="G560" s="44" t="b">
        <f>AND(LEN($F560&amp;"")&gt;0,UPPER(INDEX(Fixtures_Rosters!$F$27:$F$40,$E560))="YES")</f>
        <v>0</v>
      </c>
      <c r="H560" s="44" t="b">
        <f>INDEX(Fixtures_Rosters!$L$27:$AA$40,$E560,INDEX($D$2:$D$15,$A560))="Available"</f>
        <v>1</v>
      </c>
      <c r="I560" s="44" t="b">
        <f>UPPER(INDEX(Fixtures_Rosters!$J$27:$J$40,$E560))="YES"</f>
        <v>1</v>
      </c>
      <c r="J560" s="44" t="b">
        <f>TRUE</f>
        <v>1</v>
      </c>
      <c r="K560" s="44" t="b">
        <f t="shared" si="121"/>
        <v>0</v>
      </c>
      <c r="L560" s="44">
        <f t="shared" si="124"/>
        <v>54</v>
      </c>
      <c r="M560" s="44">
        <f t="shared" si="122"/>
        <v>9</v>
      </c>
      <c r="N560" s="44">
        <f>MOD($E560-$A560-$C560+ROWS(Fixtures_Rosters!$C$27:$C$40)*2,ROWS(Fixtures_Rosters!$C$27:$C$40))</f>
        <v>8</v>
      </c>
      <c r="O560" s="44" t="b">
        <f t="shared" si="123"/>
        <v>1</v>
      </c>
      <c r="P560" s="44">
        <f>IF(AND(INDEX($F$2:$F$15,$A560),$G560,$H560,$I560,$J560,$K560,$O560),$M560*Validation_Lists!$I$3*Validation_Lists!$I$3+$L560*Validation_Lists!$I$3+$N560,Validation_Lists!$I$2)</f>
        <v>999999</v>
      </c>
    </row>
    <row r="561" spans="1:16" x14ac:dyDescent="0.2">
      <c r="A561" s="44">
        <v>10</v>
      </c>
      <c r="B561" s="44">
        <v>10</v>
      </c>
      <c r="C561" s="44">
        <v>3</v>
      </c>
      <c r="D561" s="44" t="s">
        <v>58</v>
      </c>
      <c r="E561" s="44">
        <v>8</v>
      </c>
      <c r="F561" s="44" t="str">
        <f>IF(Fixtures_Rosters!$C$34="","",Fixtures_Rosters!$C$34)</f>
        <v/>
      </c>
      <c r="G561" s="44" t="b">
        <f>AND(LEN($F561&amp;"")&gt;0,UPPER(INDEX(Fixtures_Rosters!$F$27:$F$40,$E561))="YES")</f>
        <v>0</v>
      </c>
      <c r="H561" s="44" t="b">
        <f>INDEX(Fixtures_Rosters!$L$27:$AA$40,$E561,INDEX($D$2:$D$15,$A561))="Available"</f>
        <v>1</v>
      </c>
      <c r="I561" s="44" t="b">
        <f>UPPER(INDEX(Fixtures_Rosters!$J$27:$J$40,$E561))="YES"</f>
        <v>1</v>
      </c>
      <c r="J561" s="44" t="b">
        <f>TRUE</f>
        <v>1</v>
      </c>
      <c r="K561" s="44" t="b">
        <f t="shared" si="121"/>
        <v>0</v>
      </c>
      <c r="L561" s="44">
        <f t="shared" si="124"/>
        <v>54</v>
      </c>
      <c r="M561" s="44">
        <f t="shared" si="122"/>
        <v>9</v>
      </c>
      <c r="N561" s="44">
        <f>MOD($E561-$A561-$C561+ROWS(Fixtures_Rosters!$C$27:$C$40)*2,ROWS(Fixtures_Rosters!$C$27:$C$40))</f>
        <v>9</v>
      </c>
      <c r="O561" s="44" t="b">
        <f t="shared" si="123"/>
        <v>1</v>
      </c>
      <c r="P561" s="44">
        <f>IF(AND(INDEX($F$2:$F$15,$A561),$G561,$H561,$I561,$J561,$K561,$O561),$M561*Validation_Lists!$I$3*Validation_Lists!$I$3+$L561*Validation_Lists!$I$3+$N561,Validation_Lists!$I$2)</f>
        <v>999999</v>
      </c>
    </row>
    <row r="562" spans="1:16" x14ac:dyDescent="0.2">
      <c r="A562" s="44">
        <v>10</v>
      </c>
      <c r="B562" s="44">
        <v>10</v>
      </c>
      <c r="C562" s="44">
        <v>3</v>
      </c>
      <c r="D562" s="44" t="s">
        <v>58</v>
      </c>
      <c r="E562" s="44">
        <v>9</v>
      </c>
      <c r="F562" s="44" t="str">
        <f>IF(Fixtures_Rosters!$C$35="","",Fixtures_Rosters!$C$35)</f>
        <v/>
      </c>
      <c r="G562" s="44" t="b">
        <f>AND(LEN($F562&amp;"")&gt;0,UPPER(INDEX(Fixtures_Rosters!$F$27:$F$40,$E562))="YES")</f>
        <v>0</v>
      </c>
      <c r="H562" s="44" t="b">
        <f>INDEX(Fixtures_Rosters!$L$27:$AA$40,$E562,INDEX($D$2:$D$15,$A562))="Available"</f>
        <v>1</v>
      </c>
      <c r="I562" s="44" t="b">
        <f>UPPER(INDEX(Fixtures_Rosters!$J$27:$J$40,$E562))="YES"</f>
        <v>1</v>
      </c>
      <c r="J562" s="44" t="b">
        <f>TRUE</f>
        <v>1</v>
      </c>
      <c r="K562" s="44" t="b">
        <f t="shared" si="121"/>
        <v>0</v>
      </c>
      <c r="L562" s="44">
        <f t="shared" si="124"/>
        <v>54</v>
      </c>
      <c r="M562" s="44">
        <f t="shared" si="122"/>
        <v>9</v>
      </c>
      <c r="N562" s="44">
        <f>MOD($E562-$A562-$C562+ROWS(Fixtures_Rosters!$C$27:$C$40)*2,ROWS(Fixtures_Rosters!$C$27:$C$40))</f>
        <v>10</v>
      </c>
      <c r="O562" s="44" t="b">
        <f t="shared" si="123"/>
        <v>1</v>
      </c>
      <c r="P562" s="44">
        <f>IF(AND(INDEX($F$2:$F$15,$A562),$G562,$H562,$I562,$J562,$K562,$O562),$M562*Validation_Lists!$I$3*Validation_Lists!$I$3+$L562*Validation_Lists!$I$3+$N562,Validation_Lists!$I$2)</f>
        <v>999999</v>
      </c>
    </row>
    <row r="563" spans="1:16" x14ac:dyDescent="0.2">
      <c r="A563" s="44">
        <v>10</v>
      </c>
      <c r="B563" s="44">
        <v>10</v>
      </c>
      <c r="C563" s="44">
        <v>3</v>
      </c>
      <c r="D563" s="44" t="s">
        <v>58</v>
      </c>
      <c r="E563" s="44">
        <v>10</v>
      </c>
      <c r="F563" s="44" t="str">
        <f>IF(Fixtures_Rosters!$C$36="","",Fixtures_Rosters!$C$36)</f>
        <v/>
      </c>
      <c r="G563" s="44" t="b">
        <f>AND(LEN($F563&amp;"")&gt;0,UPPER(INDEX(Fixtures_Rosters!$F$27:$F$40,$E563))="YES")</f>
        <v>0</v>
      </c>
      <c r="H563" s="44" t="b">
        <f>INDEX(Fixtures_Rosters!$L$27:$AA$40,$E563,INDEX($D$2:$D$15,$A563))="Available"</f>
        <v>1</v>
      </c>
      <c r="I563" s="44" t="b">
        <f>UPPER(INDEX(Fixtures_Rosters!$J$27:$J$40,$E563))="YES"</f>
        <v>1</v>
      </c>
      <c r="J563" s="44" t="b">
        <f>TRUE</f>
        <v>1</v>
      </c>
      <c r="K563" s="44" t="b">
        <f t="shared" si="121"/>
        <v>0</v>
      </c>
      <c r="L563" s="44">
        <f t="shared" si="124"/>
        <v>54</v>
      </c>
      <c r="M563" s="44">
        <f t="shared" si="122"/>
        <v>9</v>
      </c>
      <c r="N563" s="44">
        <f>MOD($E563-$A563-$C563+ROWS(Fixtures_Rosters!$C$27:$C$40)*2,ROWS(Fixtures_Rosters!$C$27:$C$40))</f>
        <v>11</v>
      </c>
      <c r="O563" s="44" t="b">
        <f t="shared" si="123"/>
        <v>1</v>
      </c>
      <c r="P563" s="44">
        <f>IF(AND(INDEX($F$2:$F$15,$A563),$G563,$H563,$I563,$J563,$K563,$O563),$M563*Validation_Lists!$I$3*Validation_Lists!$I$3+$L563*Validation_Lists!$I$3+$N563,Validation_Lists!$I$2)</f>
        <v>999999</v>
      </c>
    </row>
    <row r="564" spans="1:16" x14ac:dyDescent="0.2">
      <c r="A564" s="44">
        <v>10</v>
      </c>
      <c r="B564" s="44">
        <v>10</v>
      </c>
      <c r="C564" s="44">
        <v>3</v>
      </c>
      <c r="D564" s="44" t="s">
        <v>58</v>
      </c>
      <c r="E564" s="44">
        <v>11</v>
      </c>
      <c r="F564" s="44" t="str">
        <f>IF(Fixtures_Rosters!$C$37="","",Fixtures_Rosters!$C$37)</f>
        <v/>
      </c>
      <c r="G564" s="44" t="b">
        <f>AND(LEN($F564&amp;"")&gt;0,UPPER(INDEX(Fixtures_Rosters!$F$27:$F$40,$E564))="YES")</f>
        <v>0</v>
      </c>
      <c r="H564" s="44" t="b">
        <f>INDEX(Fixtures_Rosters!$L$27:$AA$40,$E564,INDEX($D$2:$D$15,$A564))="Available"</f>
        <v>1</v>
      </c>
      <c r="I564" s="44" t="b">
        <f>UPPER(INDEX(Fixtures_Rosters!$J$27:$J$40,$E564))="YES"</f>
        <v>1</v>
      </c>
      <c r="J564" s="44" t="b">
        <f>TRUE</f>
        <v>1</v>
      </c>
      <c r="K564" s="44" t="b">
        <f t="shared" si="121"/>
        <v>0</v>
      </c>
      <c r="L564" s="44">
        <f t="shared" si="124"/>
        <v>54</v>
      </c>
      <c r="M564" s="44">
        <f t="shared" si="122"/>
        <v>9</v>
      </c>
      <c r="N564" s="44">
        <f>MOD($E564-$A564-$C564+ROWS(Fixtures_Rosters!$C$27:$C$40)*2,ROWS(Fixtures_Rosters!$C$27:$C$40))</f>
        <v>12</v>
      </c>
      <c r="O564" s="44" t="b">
        <f t="shared" si="123"/>
        <v>1</v>
      </c>
      <c r="P564" s="44">
        <f>IF(AND(INDEX($F$2:$F$15,$A564),$G564,$H564,$I564,$J564,$K564,$O564),$M564*Validation_Lists!$I$3*Validation_Lists!$I$3+$L564*Validation_Lists!$I$3+$N564,Validation_Lists!$I$2)</f>
        <v>999999</v>
      </c>
    </row>
    <row r="565" spans="1:16" x14ac:dyDescent="0.2">
      <c r="A565" s="44">
        <v>10</v>
      </c>
      <c r="B565" s="44">
        <v>10</v>
      </c>
      <c r="C565" s="44">
        <v>3</v>
      </c>
      <c r="D565" s="44" t="s">
        <v>58</v>
      </c>
      <c r="E565" s="44">
        <v>12</v>
      </c>
      <c r="F565" s="44" t="str">
        <f>IF(Fixtures_Rosters!$C$38="","",Fixtures_Rosters!$C$38)</f>
        <v/>
      </c>
      <c r="G565" s="44" t="b">
        <f>AND(LEN($F565&amp;"")&gt;0,UPPER(INDEX(Fixtures_Rosters!$F$27:$F$40,$E565))="YES")</f>
        <v>0</v>
      </c>
      <c r="H565" s="44" t="b">
        <f>INDEX(Fixtures_Rosters!$L$27:$AA$40,$E565,INDEX($D$2:$D$15,$A565))="Available"</f>
        <v>1</v>
      </c>
      <c r="I565" s="44" t="b">
        <f>UPPER(INDEX(Fixtures_Rosters!$J$27:$J$40,$E565))="YES"</f>
        <v>1</v>
      </c>
      <c r="J565" s="44" t="b">
        <f>TRUE</f>
        <v>1</v>
      </c>
      <c r="K565" s="44" t="b">
        <f t="shared" si="121"/>
        <v>0</v>
      </c>
      <c r="L565" s="44">
        <f t="shared" si="124"/>
        <v>54</v>
      </c>
      <c r="M565" s="44">
        <f t="shared" si="122"/>
        <v>9</v>
      </c>
      <c r="N565" s="44">
        <f>MOD($E565-$A565-$C565+ROWS(Fixtures_Rosters!$C$27:$C$40)*2,ROWS(Fixtures_Rosters!$C$27:$C$40))</f>
        <v>13</v>
      </c>
      <c r="O565" s="44" t="b">
        <f t="shared" si="123"/>
        <v>1</v>
      </c>
      <c r="P565" s="44">
        <f>IF(AND(INDEX($F$2:$F$15,$A565),$G565,$H565,$I565,$J565,$K565,$O565),$M565*Validation_Lists!$I$3*Validation_Lists!$I$3+$L565*Validation_Lists!$I$3+$N565,Validation_Lists!$I$2)</f>
        <v>999999</v>
      </c>
    </row>
    <row r="566" spans="1:16" x14ac:dyDescent="0.2">
      <c r="A566" s="44">
        <v>10</v>
      </c>
      <c r="B566" s="44">
        <v>10</v>
      </c>
      <c r="C566" s="44">
        <v>3</v>
      </c>
      <c r="D566" s="44" t="s">
        <v>58</v>
      </c>
      <c r="E566" s="44">
        <v>13</v>
      </c>
      <c r="F566" s="44" t="str">
        <f>IF(Fixtures_Rosters!$C$39="","",Fixtures_Rosters!$C$39)</f>
        <v/>
      </c>
      <c r="G566" s="44" t="b">
        <f>AND(LEN($F566&amp;"")&gt;0,UPPER(INDEX(Fixtures_Rosters!$F$27:$F$40,$E566))="YES")</f>
        <v>0</v>
      </c>
      <c r="H566" s="44" t="b">
        <f>INDEX(Fixtures_Rosters!$L$27:$AA$40,$E566,INDEX($D$2:$D$15,$A566))="Available"</f>
        <v>1</v>
      </c>
      <c r="I566" s="44" t="b">
        <f>UPPER(INDEX(Fixtures_Rosters!$J$27:$J$40,$E566))="YES"</f>
        <v>1</v>
      </c>
      <c r="J566" s="44" t="b">
        <f>TRUE</f>
        <v>1</v>
      </c>
      <c r="K566" s="44" t="b">
        <f t="shared" si="121"/>
        <v>0</v>
      </c>
      <c r="L566" s="44">
        <f t="shared" si="124"/>
        <v>54</v>
      </c>
      <c r="M566" s="44">
        <f t="shared" si="122"/>
        <v>9</v>
      </c>
      <c r="N566" s="44">
        <f>MOD($E566-$A566-$C566+ROWS(Fixtures_Rosters!$C$27:$C$40)*2,ROWS(Fixtures_Rosters!$C$27:$C$40))</f>
        <v>0</v>
      </c>
      <c r="O566" s="44" t="b">
        <f t="shared" si="123"/>
        <v>1</v>
      </c>
      <c r="P566" s="44">
        <f>IF(AND(INDEX($F$2:$F$15,$A566),$G566,$H566,$I566,$J566,$K566,$O566),$M566*Validation_Lists!$I$3*Validation_Lists!$I$3+$L566*Validation_Lists!$I$3+$N566,Validation_Lists!$I$2)</f>
        <v>999999</v>
      </c>
    </row>
    <row r="567" spans="1:16" x14ac:dyDescent="0.2">
      <c r="A567" s="44">
        <v>10</v>
      </c>
      <c r="B567" s="44">
        <v>10</v>
      </c>
      <c r="C567" s="44">
        <v>3</v>
      </c>
      <c r="D567" s="44" t="s">
        <v>58</v>
      </c>
      <c r="E567" s="44">
        <v>14</v>
      </c>
      <c r="F567" s="44" t="str">
        <f>IF(Fixtures_Rosters!$C$40="","",Fixtures_Rosters!$C$40)</f>
        <v/>
      </c>
      <c r="G567" s="44" t="b">
        <f>AND(LEN($F567&amp;"")&gt;0,UPPER(INDEX(Fixtures_Rosters!$F$27:$F$40,$E567))="YES")</f>
        <v>0</v>
      </c>
      <c r="H567" s="44" t="b">
        <f>INDEX(Fixtures_Rosters!$L$27:$AA$40,$E567,INDEX($D$2:$D$15,$A567))="Available"</f>
        <v>1</v>
      </c>
      <c r="I567" s="44" t="b">
        <f>UPPER(INDEX(Fixtures_Rosters!$J$27:$J$40,$E567))="YES"</f>
        <v>1</v>
      </c>
      <c r="J567" s="44" t="b">
        <f>TRUE</f>
        <v>1</v>
      </c>
      <c r="K567" s="44" t="b">
        <f t="shared" si="121"/>
        <v>0</v>
      </c>
      <c r="L567" s="44">
        <f t="shared" si="124"/>
        <v>54</v>
      </c>
      <c r="M567" s="44">
        <f t="shared" si="122"/>
        <v>9</v>
      </c>
      <c r="N567" s="44">
        <f>MOD($E567-$A567-$C567+ROWS(Fixtures_Rosters!$C$27:$C$40)*2,ROWS(Fixtures_Rosters!$C$27:$C$40))</f>
        <v>1</v>
      </c>
      <c r="O567" s="44" t="b">
        <f t="shared" si="123"/>
        <v>1</v>
      </c>
      <c r="P567" s="44">
        <f>IF(AND(INDEX($F$2:$F$15,$A567),$G567,$H567,$I567,$J567,$K567,$O567),$M567*Validation_Lists!$I$3*Validation_Lists!$I$3+$L567*Validation_Lists!$I$3+$N567,Validation_Lists!$I$2)</f>
        <v>999999</v>
      </c>
    </row>
    <row r="568" spans="1:16" x14ac:dyDescent="0.2">
      <c r="A568" s="44">
        <v>10</v>
      </c>
      <c r="B568" s="44">
        <v>10</v>
      </c>
      <c r="C568" s="44">
        <v>4</v>
      </c>
      <c r="D568" s="44" t="s">
        <v>59</v>
      </c>
      <c r="E568" s="44">
        <v>1</v>
      </c>
      <c r="F568" s="44" t="str">
        <f>IF(Fixtures_Rosters!$C$27="","",Fixtures_Rosters!$C$27)</f>
        <v/>
      </c>
      <c r="G568" s="44" t="b">
        <f>AND(LEN($F568&amp;"")&gt;0,UPPER(INDEX(Fixtures_Rosters!$F$27:$F$40,$E568))="YES")</f>
        <v>0</v>
      </c>
      <c r="H568" s="44" t="b">
        <f>INDEX(Fixtures_Rosters!$L$27:$AA$40,$E568,INDEX($D$2:$D$15,$A568))="Available"</f>
        <v>1</v>
      </c>
      <c r="I568" s="44" t="b">
        <f>AND(UPPER(INDEX($E$2:$E$15,$A568))="HOME",UPPER(INDEX(Fixtures_Rosters!$K$27:$K$40,$E568))="YES")</f>
        <v>0</v>
      </c>
      <c r="J568" s="44" t="b">
        <f>TRUE</f>
        <v>1</v>
      </c>
      <c r="K568" s="44" t="b">
        <f t="shared" ref="K568:K581" si="125">COUNTIF($J$11:$L$11,$F568)=0</f>
        <v>0</v>
      </c>
      <c r="L568" s="44">
        <f t="shared" si="124"/>
        <v>54</v>
      </c>
      <c r="M568" s="44">
        <f t="shared" ref="M568:M581" si="126">COUNTIF($M$2:$M$10,$F568)</f>
        <v>9</v>
      </c>
      <c r="N568" s="44">
        <f>MOD($E568-$A568-$C568+ROWS(Fixtures_Rosters!$C$27:$C$40)*2,ROWS(Fixtures_Rosters!$C$27:$C$40))</f>
        <v>1</v>
      </c>
      <c r="O568" s="44" t="b">
        <f t="shared" ref="O568:O581" si="127">OR($C$11&lt;&gt;$C$10+1,$F$10=FALSE,$F568&lt;&gt;$M$10)</f>
        <v>1</v>
      </c>
      <c r="P568" s="44">
        <f>IF(AND(INDEX($F$2:$F$15,$A568),$G568,$H568,$I568,$J568,$K568,$O568),$M568*Validation_Lists!$I$3*Validation_Lists!$I$3+$L568*Validation_Lists!$I$3+$N568,Validation_Lists!$I$2)</f>
        <v>999999</v>
      </c>
    </row>
    <row r="569" spans="1:16" x14ac:dyDescent="0.2">
      <c r="A569" s="44">
        <v>10</v>
      </c>
      <c r="B569" s="44">
        <v>10</v>
      </c>
      <c r="C569" s="44">
        <v>4</v>
      </c>
      <c r="D569" s="44" t="s">
        <v>59</v>
      </c>
      <c r="E569" s="44">
        <v>2</v>
      </c>
      <c r="F569" s="44" t="str">
        <f>IF(Fixtures_Rosters!$C$28="","",Fixtures_Rosters!$C$28)</f>
        <v/>
      </c>
      <c r="G569" s="44" t="b">
        <f>AND(LEN($F569&amp;"")&gt;0,UPPER(INDEX(Fixtures_Rosters!$F$27:$F$40,$E569))="YES")</f>
        <v>0</v>
      </c>
      <c r="H569" s="44" t="b">
        <f>INDEX(Fixtures_Rosters!$L$27:$AA$40,$E569,INDEX($D$2:$D$15,$A569))="Available"</f>
        <v>1</v>
      </c>
      <c r="I569" s="44" t="b">
        <f>AND(UPPER(INDEX($E$2:$E$15,$A569))="HOME",UPPER(INDEX(Fixtures_Rosters!$K$27:$K$40,$E569))="YES")</f>
        <v>0</v>
      </c>
      <c r="J569" s="44" t="b">
        <f>TRUE</f>
        <v>1</v>
      </c>
      <c r="K569" s="44" t="b">
        <f t="shared" si="125"/>
        <v>0</v>
      </c>
      <c r="L569" s="44">
        <f t="shared" si="124"/>
        <v>54</v>
      </c>
      <c r="M569" s="44">
        <f t="shared" si="126"/>
        <v>9</v>
      </c>
      <c r="N569" s="44">
        <f>MOD($E569-$A569-$C569+ROWS(Fixtures_Rosters!$C$27:$C$40)*2,ROWS(Fixtures_Rosters!$C$27:$C$40))</f>
        <v>2</v>
      </c>
      <c r="O569" s="44" t="b">
        <f t="shared" si="127"/>
        <v>1</v>
      </c>
      <c r="P569" s="44">
        <f>IF(AND(INDEX($F$2:$F$15,$A569),$G569,$H569,$I569,$J569,$K569,$O569),$M569*Validation_Lists!$I$3*Validation_Lists!$I$3+$L569*Validation_Lists!$I$3+$N569,Validation_Lists!$I$2)</f>
        <v>999999</v>
      </c>
    </row>
    <row r="570" spans="1:16" x14ac:dyDescent="0.2">
      <c r="A570" s="44">
        <v>10</v>
      </c>
      <c r="B570" s="44">
        <v>10</v>
      </c>
      <c r="C570" s="44">
        <v>4</v>
      </c>
      <c r="D570" s="44" t="s">
        <v>59</v>
      </c>
      <c r="E570" s="44">
        <v>3</v>
      </c>
      <c r="F570" s="44" t="str">
        <f>IF(Fixtures_Rosters!$C$29="","",Fixtures_Rosters!$C$29)</f>
        <v/>
      </c>
      <c r="G570" s="44" t="b">
        <f>AND(LEN($F570&amp;"")&gt;0,UPPER(INDEX(Fixtures_Rosters!$F$27:$F$40,$E570))="YES")</f>
        <v>0</v>
      </c>
      <c r="H570" s="44" t="b">
        <f>INDEX(Fixtures_Rosters!$L$27:$AA$40,$E570,INDEX($D$2:$D$15,$A570))="Available"</f>
        <v>1</v>
      </c>
      <c r="I570" s="44" t="b">
        <f>AND(UPPER(INDEX($E$2:$E$15,$A570))="HOME",UPPER(INDEX(Fixtures_Rosters!$K$27:$K$40,$E570))="YES")</f>
        <v>0</v>
      </c>
      <c r="J570" s="44" t="b">
        <f>TRUE</f>
        <v>1</v>
      </c>
      <c r="K570" s="44" t="b">
        <f t="shared" si="125"/>
        <v>0</v>
      </c>
      <c r="L570" s="44">
        <f t="shared" si="124"/>
        <v>54</v>
      </c>
      <c r="M570" s="44">
        <f t="shared" si="126"/>
        <v>9</v>
      </c>
      <c r="N570" s="44">
        <f>MOD($E570-$A570-$C570+ROWS(Fixtures_Rosters!$C$27:$C$40)*2,ROWS(Fixtures_Rosters!$C$27:$C$40))</f>
        <v>3</v>
      </c>
      <c r="O570" s="44" t="b">
        <f t="shared" si="127"/>
        <v>1</v>
      </c>
      <c r="P570" s="44">
        <f>IF(AND(INDEX($F$2:$F$15,$A570),$G570,$H570,$I570,$J570,$K570,$O570),$M570*Validation_Lists!$I$3*Validation_Lists!$I$3+$L570*Validation_Lists!$I$3+$N570,Validation_Lists!$I$2)</f>
        <v>999999</v>
      </c>
    </row>
    <row r="571" spans="1:16" x14ac:dyDescent="0.2">
      <c r="A571" s="44">
        <v>10</v>
      </c>
      <c r="B571" s="44">
        <v>10</v>
      </c>
      <c r="C571" s="44">
        <v>4</v>
      </c>
      <c r="D571" s="44" t="s">
        <v>59</v>
      </c>
      <c r="E571" s="44">
        <v>4</v>
      </c>
      <c r="F571" s="44" t="str">
        <f>IF(Fixtures_Rosters!$C$30="","",Fixtures_Rosters!$C$30)</f>
        <v/>
      </c>
      <c r="G571" s="44" t="b">
        <f>AND(LEN($F571&amp;"")&gt;0,UPPER(INDEX(Fixtures_Rosters!$F$27:$F$40,$E571))="YES")</f>
        <v>0</v>
      </c>
      <c r="H571" s="44" t="b">
        <f>INDEX(Fixtures_Rosters!$L$27:$AA$40,$E571,INDEX($D$2:$D$15,$A571))="Available"</f>
        <v>1</v>
      </c>
      <c r="I571" s="44" t="b">
        <f>AND(UPPER(INDEX($E$2:$E$15,$A571))="HOME",UPPER(INDEX(Fixtures_Rosters!$K$27:$K$40,$E571))="YES")</f>
        <v>0</v>
      </c>
      <c r="J571" s="44" t="b">
        <f>TRUE</f>
        <v>1</v>
      </c>
      <c r="K571" s="44" t="b">
        <f t="shared" si="125"/>
        <v>0</v>
      </c>
      <c r="L571" s="44">
        <f t="shared" si="124"/>
        <v>54</v>
      </c>
      <c r="M571" s="44">
        <f t="shared" si="126"/>
        <v>9</v>
      </c>
      <c r="N571" s="44">
        <f>MOD($E571-$A571-$C571+ROWS(Fixtures_Rosters!$C$27:$C$40)*2,ROWS(Fixtures_Rosters!$C$27:$C$40))</f>
        <v>4</v>
      </c>
      <c r="O571" s="44" t="b">
        <f t="shared" si="127"/>
        <v>1</v>
      </c>
      <c r="P571" s="44">
        <f>IF(AND(INDEX($F$2:$F$15,$A571),$G571,$H571,$I571,$J571,$K571,$O571),$M571*Validation_Lists!$I$3*Validation_Lists!$I$3+$L571*Validation_Lists!$I$3+$N571,Validation_Lists!$I$2)</f>
        <v>999999</v>
      </c>
    </row>
    <row r="572" spans="1:16" x14ac:dyDescent="0.2">
      <c r="A572" s="44">
        <v>10</v>
      </c>
      <c r="B572" s="44">
        <v>10</v>
      </c>
      <c r="C572" s="44">
        <v>4</v>
      </c>
      <c r="D572" s="44" t="s">
        <v>59</v>
      </c>
      <c r="E572" s="44">
        <v>5</v>
      </c>
      <c r="F572" s="44" t="str">
        <f>IF(Fixtures_Rosters!$C$31="","",Fixtures_Rosters!$C$31)</f>
        <v/>
      </c>
      <c r="G572" s="44" t="b">
        <f>AND(LEN($F572&amp;"")&gt;0,UPPER(INDEX(Fixtures_Rosters!$F$27:$F$40,$E572))="YES")</f>
        <v>0</v>
      </c>
      <c r="H572" s="44" t="b">
        <f>INDEX(Fixtures_Rosters!$L$27:$AA$40,$E572,INDEX($D$2:$D$15,$A572))="Available"</f>
        <v>1</v>
      </c>
      <c r="I572" s="44" t="b">
        <f>AND(UPPER(INDEX($E$2:$E$15,$A572))="HOME",UPPER(INDEX(Fixtures_Rosters!$K$27:$K$40,$E572))="YES")</f>
        <v>0</v>
      </c>
      <c r="J572" s="44" t="b">
        <f>TRUE</f>
        <v>1</v>
      </c>
      <c r="K572" s="44" t="b">
        <f t="shared" si="125"/>
        <v>0</v>
      </c>
      <c r="L572" s="44">
        <f t="shared" si="124"/>
        <v>54</v>
      </c>
      <c r="M572" s="44">
        <f t="shared" si="126"/>
        <v>9</v>
      </c>
      <c r="N572" s="44">
        <f>MOD($E572-$A572-$C572+ROWS(Fixtures_Rosters!$C$27:$C$40)*2,ROWS(Fixtures_Rosters!$C$27:$C$40))</f>
        <v>5</v>
      </c>
      <c r="O572" s="44" t="b">
        <f t="shared" si="127"/>
        <v>1</v>
      </c>
      <c r="P572" s="44">
        <f>IF(AND(INDEX($F$2:$F$15,$A572),$G572,$H572,$I572,$J572,$K572,$O572),$M572*Validation_Lists!$I$3*Validation_Lists!$I$3+$L572*Validation_Lists!$I$3+$N572,Validation_Lists!$I$2)</f>
        <v>999999</v>
      </c>
    </row>
    <row r="573" spans="1:16" x14ac:dyDescent="0.2">
      <c r="A573" s="44">
        <v>10</v>
      </c>
      <c r="B573" s="44">
        <v>10</v>
      </c>
      <c r="C573" s="44">
        <v>4</v>
      </c>
      <c r="D573" s="44" t="s">
        <v>59</v>
      </c>
      <c r="E573" s="44">
        <v>6</v>
      </c>
      <c r="F573" s="44" t="str">
        <f>IF(Fixtures_Rosters!$C$32="","",Fixtures_Rosters!$C$32)</f>
        <v/>
      </c>
      <c r="G573" s="44" t="b">
        <f>AND(LEN($F573&amp;"")&gt;0,UPPER(INDEX(Fixtures_Rosters!$F$27:$F$40,$E573))="YES")</f>
        <v>0</v>
      </c>
      <c r="H573" s="44" t="b">
        <f>INDEX(Fixtures_Rosters!$L$27:$AA$40,$E573,INDEX($D$2:$D$15,$A573))="Available"</f>
        <v>1</v>
      </c>
      <c r="I573" s="44" t="b">
        <f>AND(UPPER(INDEX($E$2:$E$15,$A573))="HOME",UPPER(INDEX(Fixtures_Rosters!$K$27:$K$40,$E573))="YES")</f>
        <v>0</v>
      </c>
      <c r="J573" s="44" t="b">
        <f>TRUE</f>
        <v>1</v>
      </c>
      <c r="K573" s="44" t="b">
        <f t="shared" si="125"/>
        <v>0</v>
      </c>
      <c r="L573" s="44">
        <f t="shared" si="124"/>
        <v>54</v>
      </c>
      <c r="M573" s="44">
        <f t="shared" si="126"/>
        <v>9</v>
      </c>
      <c r="N573" s="44">
        <f>MOD($E573-$A573-$C573+ROWS(Fixtures_Rosters!$C$27:$C$40)*2,ROWS(Fixtures_Rosters!$C$27:$C$40))</f>
        <v>6</v>
      </c>
      <c r="O573" s="44" t="b">
        <f t="shared" si="127"/>
        <v>1</v>
      </c>
      <c r="P573" s="44">
        <f>IF(AND(INDEX($F$2:$F$15,$A573),$G573,$H573,$I573,$J573,$K573,$O573),$M573*Validation_Lists!$I$3*Validation_Lists!$I$3+$L573*Validation_Lists!$I$3+$N573,Validation_Lists!$I$2)</f>
        <v>999999</v>
      </c>
    </row>
    <row r="574" spans="1:16" x14ac:dyDescent="0.2">
      <c r="A574" s="44">
        <v>10</v>
      </c>
      <c r="B574" s="44">
        <v>10</v>
      </c>
      <c r="C574" s="44">
        <v>4</v>
      </c>
      <c r="D574" s="44" t="s">
        <v>59</v>
      </c>
      <c r="E574" s="44">
        <v>7</v>
      </c>
      <c r="F574" s="44" t="str">
        <f>IF(Fixtures_Rosters!$C$33="","",Fixtures_Rosters!$C$33)</f>
        <v/>
      </c>
      <c r="G574" s="44" t="b">
        <f>AND(LEN($F574&amp;"")&gt;0,UPPER(INDEX(Fixtures_Rosters!$F$27:$F$40,$E574))="YES")</f>
        <v>0</v>
      </c>
      <c r="H574" s="44" t="b">
        <f>INDEX(Fixtures_Rosters!$L$27:$AA$40,$E574,INDEX($D$2:$D$15,$A574))="Available"</f>
        <v>1</v>
      </c>
      <c r="I574" s="44" t="b">
        <f>AND(UPPER(INDEX($E$2:$E$15,$A574))="HOME",UPPER(INDEX(Fixtures_Rosters!$K$27:$K$40,$E574))="YES")</f>
        <v>0</v>
      </c>
      <c r="J574" s="44" t="b">
        <f>TRUE</f>
        <v>1</v>
      </c>
      <c r="K574" s="44" t="b">
        <f t="shared" si="125"/>
        <v>0</v>
      </c>
      <c r="L574" s="44">
        <f t="shared" si="124"/>
        <v>54</v>
      </c>
      <c r="M574" s="44">
        <f t="shared" si="126"/>
        <v>9</v>
      </c>
      <c r="N574" s="44">
        <f>MOD($E574-$A574-$C574+ROWS(Fixtures_Rosters!$C$27:$C$40)*2,ROWS(Fixtures_Rosters!$C$27:$C$40))</f>
        <v>7</v>
      </c>
      <c r="O574" s="44" t="b">
        <f t="shared" si="127"/>
        <v>1</v>
      </c>
      <c r="P574" s="44">
        <f>IF(AND(INDEX($F$2:$F$15,$A574),$G574,$H574,$I574,$J574,$K574,$O574),$M574*Validation_Lists!$I$3*Validation_Lists!$I$3+$L574*Validation_Lists!$I$3+$N574,Validation_Lists!$I$2)</f>
        <v>999999</v>
      </c>
    </row>
    <row r="575" spans="1:16" x14ac:dyDescent="0.2">
      <c r="A575" s="44">
        <v>10</v>
      </c>
      <c r="B575" s="44">
        <v>10</v>
      </c>
      <c r="C575" s="44">
        <v>4</v>
      </c>
      <c r="D575" s="44" t="s">
        <v>59</v>
      </c>
      <c r="E575" s="44">
        <v>8</v>
      </c>
      <c r="F575" s="44" t="str">
        <f>IF(Fixtures_Rosters!$C$34="","",Fixtures_Rosters!$C$34)</f>
        <v/>
      </c>
      <c r="G575" s="44" t="b">
        <f>AND(LEN($F575&amp;"")&gt;0,UPPER(INDEX(Fixtures_Rosters!$F$27:$F$40,$E575))="YES")</f>
        <v>0</v>
      </c>
      <c r="H575" s="44" t="b">
        <f>INDEX(Fixtures_Rosters!$L$27:$AA$40,$E575,INDEX($D$2:$D$15,$A575))="Available"</f>
        <v>1</v>
      </c>
      <c r="I575" s="44" t="b">
        <f>AND(UPPER(INDEX($E$2:$E$15,$A575))="HOME",UPPER(INDEX(Fixtures_Rosters!$K$27:$K$40,$E575))="YES")</f>
        <v>0</v>
      </c>
      <c r="J575" s="44" t="b">
        <f>TRUE</f>
        <v>1</v>
      </c>
      <c r="K575" s="44" t="b">
        <f t="shared" si="125"/>
        <v>0</v>
      </c>
      <c r="L575" s="44">
        <f t="shared" si="124"/>
        <v>54</v>
      </c>
      <c r="M575" s="44">
        <f t="shared" si="126"/>
        <v>9</v>
      </c>
      <c r="N575" s="44">
        <f>MOD($E575-$A575-$C575+ROWS(Fixtures_Rosters!$C$27:$C$40)*2,ROWS(Fixtures_Rosters!$C$27:$C$40))</f>
        <v>8</v>
      </c>
      <c r="O575" s="44" t="b">
        <f t="shared" si="127"/>
        <v>1</v>
      </c>
      <c r="P575" s="44">
        <f>IF(AND(INDEX($F$2:$F$15,$A575),$G575,$H575,$I575,$J575,$K575,$O575),$M575*Validation_Lists!$I$3*Validation_Lists!$I$3+$L575*Validation_Lists!$I$3+$N575,Validation_Lists!$I$2)</f>
        <v>999999</v>
      </c>
    </row>
    <row r="576" spans="1:16" x14ac:dyDescent="0.2">
      <c r="A576" s="44">
        <v>10</v>
      </c>
      <c r="B576" s="44">
        <v>10</v>
      </c>
      <c r="C576" s="44">
        <v>4</v>
      </c>
      <c r="D576" s="44" t="s">
        <v>59</v>
      </c>
      <c r="E576" s="44">
        <v>9</v>
      </c>
      <c r="F576" s="44" t="str">
        <f>IF(Fixtures_Rosters!$C$35="","",Fixtures_Rosters!$C$35)</f>
        <v/>
      </c>
      <c r="G576" s="44" t="b">
        <f>AND(LEN($F576&amp;"")&gt;0,UPPER(INDEX(Fixtures_Rosters!$F$27:$F$40,$E576))="YES")</f>
        <v>0</v>
      </c>
      <c r="H576" s="44" t="b">
        <f>INDEX(Fixtures_Rosters!$L$27:$AA$40,$E576,INDEX($D$2:$D$15,$A576))="Available"</f>
        <v>1</v>
      </c>
      <c r="I576" s="44" t="b">
        <f>AND(UPPER(INDEX($E$2:$E$15,$A576))="HOME",UPPER(INDEX(Fixtures_Rosters!$K$27:$K$40,$E576))="YES")</f>
        <v>0</v>
      </c>
      <c r="J576" s="44" t="b">
        <f>TRUE</f>
        <v>1</v>
      </c>
      <c r="K576" s="44" t="b">
        <f t="shared" si="125"/>
        <v>0</v>
      </c>
      <c r="L576" s="44">
        <f t="shared" si="124"/>
        <v>54</v>
      </c>
      <c r="M576" s="44">
        <f t="shared" si="126"/>
        <v>9</v>
      </c>
      <c r="N576" s="44">
        <f>MOD($E576-$A576-$C576+ROWS(Fixtures_Rosters!$C$27:$C$40)*2,ROWS(Fixtures_Rosters!$C$27:$C$40))</f>
        <v>9</v>
      </c>
      <c r="O576" s="44" t="b">
        <f t="shared" si="127"/>
        <v>1</v>
      </c>
      <c r="P576" s="44">
        <f>IF(AND(INDEX($F$2:$F$15,$A576),$G576,$H576,$I576,$J576,$K576,$O576),$M576*Validation_Lists!$I$3*Validation_Lists!$I$3+$L576*Validation_Lists!$I$3+$N576,Validation_Lists!$I$2)</f>
        <v>999999</v>
      </c>
    </row>
    <row r="577" spans="1:16" x14ac:dyDescent="0.2">
      <c r="A577" s="44">
        <v>10</v>
      </c>
      <c r="B577" s="44">
        <v>10</v>
      </c>
      <c r="C577" s="44">
        <v>4</v>
      </c>
      <c r="D577" s="44" t="s">
        <v>59</v>
      </c>
      <c r="E577" s="44">
        <v>10</v>
      </c>
      <c r="F577" s="44" t="str">
        <f>IF(Fixtures_Rosters!$C$36="","",Fixtures_Rosters!$C$36)</f>
        <v/>
      </c>
      <c r="G577" s="44" t="b">
        <f>AND(LEN($F577&amp;"")&gt;0,UPPER(INDEX(Fixtures_Rosters!$F$27:$F$40,$E577))="YES")</f>
        <v>0</v>
      </c>
      <c r="H577" s="44" t="b">
        <f>INDEX(Fixtures_Rosters!$L$27:$AA$40,$E577,INDEX($D$2:$D$15,$A577))="Available"</f>
        <v>1</v>
      </c>
      <c r="I577" s="44" t="b">
        <f>AND(UPPER(INDEX($E$2:$E$15,$A577))="HOME",UPPER(INDEX(Fixtures_Rosters!$K$27:$K$40,$E577))="YES")</f>
        <v>0</v>
      </c>
      <c r="J577" s="44" t="b">
        <f>TRUE</f>
        <v>1</v>
      </c>
      <c r="K577" s="44" t="b">
        <f t="shared" si="125"/>
        <v>0</v>
      </c>
      <c r="L577" s="44">
        <f t="shared" si="124"/>
        <v>54</v>
      </c>
      <c r="M577" s="44">
        <f t="shared" si="126"/>
        <v>9</v>
      </c>
      <c r="N577" s="44">
        <f>MOD($E577-$A577-$C577+ROWS(Fixtures_Rosters!$C$27:$C$40)*2,ROWS(Fixtures_Rosters!$C$27:$C$40))</f>
        <v>10</v>
      </c>
      <c r="O577" s="44" t="b">
        <f t="shared" si="127"/>
        <v>1</v>
      </c>
      <c r="P577" s="44">
        <f>IF(AND(INDEX($F$2:$F$15,$A577),$G577,$H577,$I577,$J577,$K577,$O577),$M577*Validation_Lists!$I$3*Validation_Lists!$I$3+$L577*Validation_Lists!$I$3+$N577,Validation_Lists!$I$2)</f>
        <v>999999</v>
      </c>
    </row>
    <row r="578" spans="1:16" x14ac:dyDescent="0.2">
      <c r="A578" s="44">
        <v>10</v>
      </c>
      <c r="B578" s="44">
        <v>10</v>
      </c>
      <c r="C578" s="44">
        <v>4</v>
      </c>
      <c r="D578" s="44" t="s">
        <v>59</v>
      </c>
      <c r="E578" s="44">
        <v>11</v>
      </c>
      <c r="F578" s="44" t="str">
        <f>IF(Fixtures_Rosters!$C$37="","",Fixtures_Rosters!$C$37)</f>
        <v/>
      </c>
      <c r="G578" s="44" t="b">
        <f>AND(LEN($F578&amp;"")&gt;0,UPPER(INDEX(Fixtures_Rosters!$F$27:$F$40,$E578))="YES")</f>
        <v>0</v>
      </c>
      <c r="H578" s="44" t="b">
        <f>INDEX(Fixtures_Rosters!$L$27:$AA$40,$E578,INDEX($D$2:$D$15,$A578))="Available"</f>
        <v>1</v>
      </c>
      <c r="I578" s="44" t="b">
        <f>AND(UPPER(INDEX($E$2:$E$15,$A578))="HOME",UPPER(INDEX(Fixtures_Rosters!$K$27:$K$40,$E578))="YES")</f>
        <v>0</v>
      </c>
      <c r="J578" s="44" t="b">
        <f>TRUE</f>
        <v>1</v>
      </c>
      <c r="K578" s="44" t="b">
        <f t="shared" si="125"/>
        <v>0</v>
      </c>
      <c r="L578" s="44">
        <f t="shared" si="124"/>
        <v>54</v>
      </c>
      <c r="M578" s="44">
        <f t="shared" si="126"/>
        <v>9</v>
      </c>
      <c r="N578" s="44">
        <f>MOD($E578-$A578-$C578+ROWS(Fixtures_Rosters!$C$27:$C$40)*2,ROWS(Fixtures_Rosters!$C$27:$C$40))</f>
        <v>11</v>
      </c>
      <c r="O578" s="44" t="b">
        <f t="shared" si="127"/>
        <v>1</v>
      </c>
      <c r="P578" s="44">
        <f>IF(AND(INDEX($F$2:$F$15,$A578),$G578,$H578,$I578,$J578,$K578,$O578),$M578*Validation_Lists!$I$3*Validation_Lists!$I$3+$L578*Validation_Lists!$I$3+$N578,Validation_Lists!$I$2)</f>
        <v>999999</v>
      </c>
    </row>
    <row r="579" spans="1:16" x14ac:dyDescent="0.2">
      <c r="A579" s="44">
        <v>10</v>
      </c>
      <c r="B579" s="44">
        <v>10</v>
      </c>
      <c r="C579" s="44">
        <v>4</v>
      </c>
      <c r="D579" s="44" t="s">
        <v>59</v>
      </c>
      <c r="E579" s="44">
        <v>12</v>
      </c>
      <c r="F579" s="44" t="str">
        <f>IF(Fixtures_Rosters!$C$38="","",Fixtures_Rosters!$C$38)</f>
        <v/>
      </c>
      <c r="G579" s="44" t="b">
        <f>AND(LEN($F579&amp;"")&gt;0,UPPER(INDEX(Fixtures_Rosters!$F$27:$F$40,$E579))="YES")</f>
        <v>0</v>
      </c>
      <c r="H579" s="44" t="b">
        <f>INDEX(Fixtures_Rosters!$L$27:$AA$40,$E579,INDEX($D$2:$D$15,$A579))="Available"</f>
        <v>1</v>
      </c>
      <c r="I579" s="44" t="b">
        <f>AND(UPPER(INDEX($E$2:$E$15,$A579))="HOME",UPPER(INDEX(Fixtures_Rosters!$K$27:$K$40,$E579))="YES")</f>
        <v>0</v>
      </c>
      <c r="J579" s="44" t="b">
        <f>TRUE</f>
        <v>1</v>
      </c>
      <c r="K579" s="44" t="b">
        <f t="shared" si="125"/>
        <v>0</v>
      </c>
      <c r="L579" s="44">
        <f t="shared" si="124"/>
        <v>54</v>
      </c>
      <c r="M579" s="44">
        <f t="shared" si="126"/>
        <v>9</v>
      </c>
      <c r="N579" s="44">
        <f>MOD($E579-$A579-$C579+ROWS(Fixtures_Rosters!$C$27:$C$40)*2,ROWS(Fixtures_Rosters!$C$27:$C$40))</f>
        <v>12</v>
      </c>
      <c r="O579" s="44" t="b">
        <f t="shared" si="127"/>
        <v>1</v>
      </c>
      <c r="P579" s="44">
        <f>IF(AND(INDEX($F$2:$F$15,$A579),$G579,$H579,$I579,$J579,$K579,$O579),$M579*Validation_Lists!$I$3*Validation_Lists!$I$3+$L579*Validation_Lists!$I$3+$N579,Validation_Lists!$I$2)</f>
        <v>999999</v>
      </c>
    </row>
    <row r="580" spans="1:16" x14ac:dyDescent="0.2">
      <c r="A580" s="44">
        <v>10</v>
      </c>
      <c r="B580" s="44">
        <v>10</v>
      </c>
      <c r="C580" s="44">
        <v>4</v>
      </c>
      <c r="D580" s="44" t="s">
        <v>59</v>
      </c>
      <c r="E580" s="44">
        <v>13</v>
      </c>
      <c r="F580" s="44" t="str">
        <f>IF(Fixtures_Rosters!$C$39="","",Fixtures_Rosters!$C$39)</f>
        <v/>
      </c>
      <c r="G580" s="44" t="b">
        <f>AND(LEN($F580&amp;"")&gt;0,UPPER(INDEX(Fixtures_Rosters!$F$27:$F$40,$E580))="YES")</f>
        <v>0</v>
      </c>
      <c r="H580" s="44" t="b">
        <f>INDEX(Fixtures_Rosters!$L$27:$AA$40,$E580,INDEX($D$2:$D$15,$A580))="Available"</f>
        <v>1</v>
      </c>
      <c r="I580" s="44" t="b">
        <f>AND(UPPER(INDEX($E$2:$E$15,$A580))="HOME",UPPER(INDEX(Fixtures_Rosters!$K$27:$K$40,$E580))="YES")</f>
        <v>0</v>
      </c>
      <c r="J580" s="44" t="b">
        <f>TRUE</f>
        <v>1</v>
      </c>
      <c r="K580" s="44" t="b">
        <f t="shared" si="125"/>
        <v>0</v>
      </c>
      <c r="L580" s="44">
        <f t="shared" si="124"/>
        <v>54</v>
      </c>
      <c r="M580" s="44">
        <f t="shared" si="126"/>
        <v>9</v>
      </c>
      <c r="N580" s="44">
        <f>MOD($E580-$A580-$C580+ROWS(Fixtures_Rosters!$C$27:$C$40)*2,ROWS(Fixtures_Rosters!$C$27:$C$40))</f>
        <v>13</v>
      </c>
      <c r="O580" s="44" t="b">
        <f t="shared" si="127"/>
        <v>1</v>
      </c>
      <c r="P580" s="44">
        <f>IF(AND(INDEX($F$2:$F$15,$A580),$G580,$H580,$I580,$J580,$K580,$O580),$M580*Validation_Lists!$I$3*Validation_Lists!$I$3+$L580*Validation_Lists!$I$3+$N580,Validation_Lists!$I$2)</f>
        <v>999999</v>
      </c>
    </row>
    <row r="581" spans="1:16" x14ac:dyDescent="0.2">
      <c r="A581" s="44">
        <v>10</v>
      </c>
      <c r="B581" s="44">
        <v>10</v>
      </c>
      <c r="C581" s="44">
        <v>4</v>
      </c>
      <c r="D581" s="44" t="s">
        <v>59</v>
      </c>
      <c r="E581" s="44">
        <v>14</v>
      </c>
      <c r="F581" s="44" t="str">
        <f>IF(Fixtures_Rosters!$C$40="","",Fixtures_Rosters!$C$40)</f>
        <v/>
      </c>
      <c r="G581" s="44" t="b">
        <f>AND(LEN($F581&amp;"")&gt;0,UPPER(INDEX(Fixtures_Rosters!$F$27:$F$40,$E581))="YES")</f>
        <v>0</v>
      </c>
      <c r="H581" s="44" t="b">
        <f>INDEX(Fixtures_Rosters!$L$27:$AA$40,$E581,INDEX($D$2:$D$15,$A581))="Available"</f>
        <v>1</v>
      </c>
      <c r="I581" s="44" t="b">
        <f>AND(UPPER(INDEX($E$2:$E$15,$A581))="HOME",UPPER(INDEX(Fixtures_Rosters!$K$27:$K$40,$E581))="YES")</f>
        <v>0</v>
      </c>
      <c r="J581" s="44" t="b">
        <f>TRUE</f>
        <v>1</v>
      </c>
      <c r="K581" s="44" t="b">
        <f t="shared" si="125"/>
        <v>0</v>
      </c>
      <c r="L581" s="44">
        <f t="shared" si="124"/>
        <v>54</v>
      </c>
      <c r="M581" s="44">
        <f t="shared" si="126"/>
        <v>9</v>
      </c>
      <c r="N581" s="44">
        <f>MOD($E581-$A581-$C581+ROWS(Fixtures_Rosters!$C$27:$C$40)*2,ROWS(Fixtures_Rosters!$C$27:$C$40))</f>
        <v>0</v>
      </c>
      <c r="O581" s="44" t="b">
        <f t="shared" si="127"/>
        <v>1</v>
      </c>
      <c r="P581" s="44">
        <f>IF(AND(INDEX($F$2:$F$15,$A581),$G581,$H581,$I581,$J581,$K581,$O581),$M581*Validation_Lists!$I$3*Validation_Lists!$I$3+$L581*Validation_Lists!$I$3+$N581,Validation_Lists!$I$2)</f>
        <v>999999</v>
      </c>
    </row>
    <row r="582" spans="1:16" x14ac:dyDescent="0.2">
      <c r="A582" s="44">
        <v>11</v>
      </c>
      <c r="B582" s="44">
        <v>11</v>
      </c>
      <c r="C582" s="44">
        <v>1</v>
      </c>
      <c r="D582" s="44" t="s">
        <v>56</v>
      </c>
      <c r="E582" s="44">
        <v>1</v>
      </c>
      <c r="F582" s="44" t="str">
        <f>IF(Fixtures_Rosters!$C$27="","",Fixtures_Rosters!$C$27)</f>
        <v/>
      </c>
      <c r="G582" s="44" t="b">
        <f>AND(LEN($F582&amp;"")&gt;0,UPPER(INDEX(Fixtures_Rosters!$F$27:$F$40,$E582))="YES")</f>
        <v>0</v>
      </c>
      <c r="H582" s="44" t="b">
        <f>INDEX(Fixtures_Rosters!$L$27:$AA$40,$E582,INDEX($D$2:$D$15,$A582))="Available"</f>
        <v>1</v>
      </c>
      <c r="I582" s="44" t="b">
        <f>AND(NOT(OR(UPPER(INDEX(Fixtures_Rosters!$G$27:$G$40,$E582))="COACH",UPPER(INDEX(Fixtures_Rosters!$G$27:$G$40,$E582))="ASSISTANT COACH")),IF(UPPER(INDEX($E$2:$E$15,$A582))="HOME",OR(UPPER(INDEX(Fixtures_Rosters!$E$27:$E$40,$E582))="ELECTRONIC",UPPER(INDEX(Fixtures_Rosters!$E$27:$E$40,$E582))="BOTH"),IF(UPPER(INDEX($E$2:$E$15,$A582))="AWAY",OR(UPPER(INDEX(Fixtures_Rosters!$E$27:$E$40,$E582))="PAPER",UPPER(INDEX(Fixtures_Rosters!$E$27:$E$40,$E582))="BOTH"),FALSE)))</f>
        <v>0</v>
      </c>
      <c r="J582" s="44" t="b">
        <f>TRUE</f>
        <v>1</v>
      </c>
      <c r="K582" s="44" t="b">
        <f>TRUE</f>
        <v>1</v>
      </c>
      <c r="L582" s="44">
        <f t="shared" ref="L582:L613" si="128">COUNTIF($H$2:$M$11,$F582)</f>
        <v>60</v>
      </c>
      <c r="M582" s="44">
        <f t="shared" ref="M582:M595" si="129">COUNTIF($J$2:$J$11,$F582)</f>
        <v>10</v>
      </c>
      <c r="N582" s="44">
        <f>MOD($E582-$A582-$C582+ROWS(Fixtures_Rosters!$C$27:$C$40)*2,ROWS(Fixtures_Rosters!$C$27:$C$40))</f>
        <v>3</v>
      </c>
      <c r="O582" s="44" t="b">
        <f t="shared" ref="O582:O595" si="130">OR($C$12&lt;&gt;$C$11+1,$F$11=FALSE,$F582&lt;&gt;$J$11)</f>
        <v>1</v>
      </c>
      <c r="P582" s="44">
        <f>IF(AND(INDEX($F$2:$F$15,$A582),$G582,$H582,$I582,$J582,$K582,$O582),$M582*Validation_Lists!$I$3*Validation_Lists!$I$3+$L582*Validation_Lists!$I$3+$N582,Validation_Lists!$I$2)</f>
        <v>999999</v>
      </c>
    </row>
    <row r="583" spans="1:16" x14ac:dyDescent="0.2">
      <c r="A583" s="44">
        <v>11</v>
      </c>
      <c r="B583" s="44">
        <v>11</v>
      </c>
      <c r="C583" s="44">
        <v>1</v>
      </c>
      <c r="D583" s="44" t="s">
        <v>56</v>
      </c>
      <c r="E583" s="44">
        <v>2</v>
      </c>
      <c r="F583" s="44" t="str">
        <f>IF(Fixtures_Rosters!$C$28="","",Fixtures_Rosters!$C$28)</f>
        <v/>
      </c>
      <c r="G583" s="44" t="b">
        <f>AND(LEN($F583&amp;"")&gt;0,UPPER(INDEX(Fixtures_Rosters!$F$27:$F$40,$E583))="YES")</f>
        <v>0</v>
      </c>
      <c r="H583" s="44" t="b">
        <f>INDEX(Fixtures_Rosters!$L$27:$AA$40,$E583,INDEX($D$2:$D$15,$A583))="Available"</f>
        <v>1</v>
      </c>
      <c r="I583" s="44" t="b">
        <f>AND(NOT(OR(UPPER(INDEX(Fixtures_Rosters!$G$27:$G$40,$E583))="COACH",UPPER(INDEX(Fixtures_Rosters!$G$27:$G$40,$E583))="ASSISTANT COACH")),IF(UPPER(INDEX($E$2:$E$15,$A583))="HOME",OR(UPPER(INDEX(Fixtures_Rosters!$E$27:$E$40,$E583))="ELECTRONIC",UPPER(INDEX(Fixtures_Rosters!$E$27:$E$40,$E583))="BOTH"),IF(UPPER(INDEX($E$2:$E$15,$A583))="AWAY",OR(UPPER(INDEX(Fixtures_Rosters!$E$27:$E$40,$E583))="PAPER",UPPER(INDEX(Fixtures_Rosters!$E$27:$E$40,$E583))="BOTH"),FALSE)))</f>
        <v>0</v>
      </c>
      <c r="J583" s="44" t="b">
        <f>TRUE</f>
        <v>1</v>
      </c>
      <c r="K583" s="44" t="b">
        <f>TRUE</f>
        <v>1</v>
      </c>
      <c r="L583" s="44">
        <f t="shared" si="128"/>
        <v>60</v>
      </c>
      <c r="M583" s="44">
        <f t="shared" si="129"/>
        <v>10</v>
      </c>
      <c r="N583" s="44">
        <f>MOD($E583-$A583-$C583+ROWS(Fixtures_Rosters!$C$27:$C$40)*2,ROWS(Fixtures_Rosters!$C$27:$C$40))</f>
        <v>4</v>
      </c>
      <c r="O583" s="44" t="b">
        <f t="shared" si="130"/>
        <v>1</v>
      </c>
      <c r="P583" s="44">
        <f>IF(AND(INDEX($F$2:$F$15,$A583),$G583,$H583,$I583,$J583,$K583,$O583),$M583*Validation_Lists!$I$3*Validation_Lists!$I$3+$L583*Validation_Lists!$I$3+$N583,Validation_Lists!$I$2)</f>
        <v>999999</v>
      </c>
    </row>
    <row r="584" spans="1:16" x14ac:dyDescent="0.2">
      <c r="A584" s="44">
        <v>11</v>
      </c>
      <c r="B584" s="44">
        <v>11</v>
      </c>
      <c r="C584" s="44">
        <v>1</v>
      </c>
      <c r="D584" s="44" t="s">
        <v>56</v>
      </c>
      <c r="E584" s="44">
        <v>3</v>
      </c>
      <c r="F584" s="44" t="str">
        <f>IF(Fixtures_Rosters!$C$29="","",Fixtures_Rosters!$C$29)</f>
        <v/>
      </c>
      <c r="G584" s="44" t="b">
        <f>AND(LEN($F584&amp;"")&gt;0,UPPER(INDEX(Fixtures_Rosters!$F$27:$F$40,$E584))="YES")</f>
        <v>0</v>
      </c>
      <c r="H584" s="44" t="b">
        <f>INDEX(Fixtures_Rosters!$L$27:$AA$40,$E584,INDEX($D$2:$D$15,$A584))="Available"</f>
        <v>1</v>
      </c>
      <c r="I584" s="44" t="b">
        <f>AND(NOT(OR(UPPER(INDEX(Fixtures_Rosters!$G$27:$G$40,$E584))="COACH",UPPER(INDEX(Fixtures_Rosters!$G$27:$G$40,$E584))="ASSISTANT COACH")),IF(UPPER(INDEX($E$2:$E$15,$A584))="HOME",OR(UPPER(INDEX(Fixtures_Rosters!$E$27:$E$40,$E584))="ELECTRONIC",UPPER(INDEX(Fixtures_Rosters!$E$27:$E$40,$E584))="BOTH"),IF(UPPER(INDEX($E$2:$E$15,$A584))="AWAY",OR(UPPER(INDEX(Fixtures_Rosters!$E$27:$E$40,$E584))="PAPER",UPPER(INDEX(Fixtures_Rosters!$E$27:$E$40,$E584))="BOTH"),FALSE)))</f>
        <v>0</v>
      </c>
      <c r="J584" s="44" t="b">
        <f>TRUE</f>
        <v>1</v>
      </c>
      <c r="K584" s="44" t="b">
        <f>TRUE</f>
        <v>1</v>
      </c>
      <c r="L584" s="44">
        <f t="shared" si="128"/>
        <v>60</v>
      </c>
      <c r="M584" s="44">
        <f t="shared" si="129"/>
        <v>10</v>
      </c>
      <c r="N584" s="44">
        <f>MOD($E584-$A584-$C584+ROWS(Fixtures_Rosters!$C$27:$C$40)*2,ROWS(Fixtures_Rosters!$C$27:$C$40))</f>
        <v>5</v>
      </c>
      <c r="O584" s="44" t="b">
        <f t="shared" si="130"/>
        <v>1</v>
      </c>
      <c r="P584" s="44">
        <f>IF(AND(INDEX($F$2:$F$15,$A584),$G584,$H584,$I584,$J584,$K584,$O584),$M584*Validation_Lists!$I$3*Validation_Lists!$I$3+$L584*Validation_Lists!$I$3+$N584,Validation_Lists!$I$2)</f>
        <v>999999</v>
      </c>
    </row>
    <row r="585" spans="1:16" x14ac:dyDescent="0.2">
      <c r="A585" s="44">
        <v>11</v>
      </c>
      <c r="B585" s="44">
        <v>11</v>
      </c>
      <c r="C585" s="44">
        <v>1</v>
      </c>
      <c r="D585" s="44" t="s">
        <v>56</v>
      </c>
      <c r="E585" s="44">
        <v>4</v>
      </c>
      <c r="F585" s="44" t="str">
        <f>IF(Fixtures_Rosters!$C$30="","",Fixtures_Rosters!$C$30)</f>
        <v/>
      </c>
      <c r="G585" s="44" t="b">
        <f>AND(LEN($F585&amp;"")&gt;0,UPPER(INDEX(Fixtures_Rosters!$F$27:$F$40,$E585))="YES")</f>
        <v>0</v>
      </c>
      <c r="H585" s="44" t="b">
        <f>INDEX(Fixtures_Rosters!$L$27:$AA$40,$E585,INDEX($D$2:$D$15,$A585))="Available"</f>
        <v>1</v>
      </c>
      <c r="I585" s="44" t="b">
        <f>AND(NOT(OR(UPPER(INDEX(Fixtures_Rosters!$G$27:$G$40,$E585))="COACH",UPPER(INDEX(Fixtures_Rosters!$G$27:$G$40,$E585))="ASSISTANT COACH")),IF(UPPER(INDEX($E$2:$E$15,$A585))="HOME",OR(UPPER(INDEX(Fixtures_Rosters!$E$27:$E$40,$E585))="ELECTRONIC",UPPER(INDEX(Fixtures_Rosters!$E$27:$E$40,$E585))="BOTH"),IF(UPPER(INDEX($E$2:$E$15,$A585))="AWAY",OR(UPPER(INDEX(Fixtures_Rosters!$E$27:$E$40,$E585))="PAPER",UPPER(INDEX(Fixtures_Rosters!$E$27:$E$40,$E585))="BOTH"),FALSE)))</f>
        <v>0</v>
      </c>
      <c r="J585" s="44" t="b">
        <f>TRUE</f>
        <v>1</v>
      </c>
      <c r="K585" s="44" t="b">
        <f>TRUE</f>
        <v>1</v>
      </c>
      <c r="L585" s="44">
        <f t="shared" si="128"/>
        <v>60</v>
      </c>
      <c r="M585" s="44">
        <f t="shared" si="129"/>
        <v>10</v>
      </c>
      <c r="N585" s="44">
        <f>MOD($E585-$A585-$C585+ROWS(Fixtures_Rosters!$C$27:$C$40)*2,ROWS(Fixtures_Rosters!$C$27:$C$40))</f>
        <v>6</v>
      </c>
      <c r="O585" s="44" t="b">
        <f t="shared" si="130"/>
        <v>1</v>
      </c>
      <c r="P585" s="44">
        <f>IF(AND(INDEX($F$2:$F$15,$A585),$G585,$H585,$I585,$J585,$K585,$O585),$M585*Validation_Lists!$I$3*Validation_Lists!$I$3+$L585*Validation_Lists!$I$3+$N585,Validation_Lists!$I$2)</f>
        <v>999999</v>
      </c>
    </row>
    <row r="586" spans="1:16" x14ac:dyDescent="0.2">
      <c r="A586" s="44">
        <v>11</v>
      </c>
      <c r="B586" s="44">
        <v>11</v>
      </c>
      <c r="C586" s="44">
        <v>1</v>
      </c>
      <c r="D586" s="44" t="s">
        <v>56</v>
      </c>
      <c r="E586" s="44">
        <v>5</v>
      </c>
      <c r="F586" s="44" t="str">
        <f>IF(Fixtures_Rosters!$C$31="","",Fixtures_Rosters!$C$31)</f>
        <v/>
      </c>
      <c r="G586" s="44" t="b">
        <f>AND(LEN($F586&amp;"")&gt;0,UPPER(INDEX(Fixtures_Rosters!$F$27:$F$40,$E586))="YES")</f>
        <v>0</v>
      </c>
      <c r="H586" s="44" t="b">
        <f>INDEX(Fixtures_Rosters!$L$27:$AA$40,$E586,INDEX($D$2:$D$15,$A586))="Available"</f>
        <v>1</v>
      </c>
      <c r="I586" s="44" t="b">
        <f>AND(NOT(OR(UPPER(INDEX(Fixtures_Rosters!$G$27:$G$40,$E586))="COACH",UPPER(INDEX(Fixtures_Rosters!$G$27:$G$40,$E586))="ASSISTANT COACH")),IF(UPPER(INDEX($E$2:$E$15,$A586))="HOME",OR(UPPER(INDEX(Fixtures_Rosters!$E$27:$E$40,$E586))="ELECTRONIC",UPPER(INDEX(Fixtures_Rosters!$E$27:$E$40,$E586))="BOTH"),IF(UPPER(INDEX($E$2:$E$15,$A586))="AWAY",OR(UPPER(INDEX(Fixtures_Rosters!$E$27:$E$40,$E586))="PAPER",UPPER(INDEX(Fixtures_Rosters!$E$27:$E$40,$E586))="BOTH"),FALSE)))</f>
        <v>0</v>
      </c>
      <c r="J586" s="44" t="b">
        <f>TRUE</f>
        <v>1</v>
      </c>
      <c r="K586" s="44" t="b">
        <f>TRUE</f>
        <v>1</v>
      </c>
      <c r="L586" s="44">
        <f t="shared" si="128"/>
        <v>60</v>
      </c>
      <c r="M586" s="44">
        <f t="shared" si="129"/>
        <v>10</v>
      </c>
      <c r="N586" s="44">
        <f>MOD($E586-$A586-$C586+ROWS(Fixtures_Rosters!$C$27:$C$40)*2,ROWS(Fixtures_Rosters!$C$27:$C$40))</f>
        <v>7</v>
      </c>
      <c r="O586" s="44" t="b">
        <f t="shared" si="130"/>
        <v>1</v>
      </c>
      <c r="P586" s="44">
        <f>IF(AND(INDEX($F$2:$F$15,$A586),$G586,$H586,$I586,$J586,$K586,$O586),$M586*Validation_Lists!$I$3*Validation_Lists!$I$3+$L586*Validation_Lists!$I$3+$N586,Validation_Lists!$I$2)</f>
        <v>999999</v>
      </c>
    </row>
    <row r="587" spans="1:16" x14ac:dyDescent="0.2">
      <c r="A587" s="44">
        <v>11</v>
      </c>
      <c r="B587" s="44">
        <v>11</v>
      </c>
      <c r="C587" s="44">
        <v>1</v>
      </c>
      <c r="D587" s="44" t="s">
        <v>56</v>
      </c>
      <c r="E587" s="44">
        <v>6</v>
      </c>
      <c r="F587" s="44" t="str">
        <f>IF(Fixtures_Rosters!$C$32="","",Fixtures_Rosters!$C$32)</f>
        <v/>
      </c>
      <c r="G587" s="44" t="b">
        <f>AND(LEN($F587&amp;"")&gt;0,UPPER(INDEX(Fixtures_Rosters!$F$27:$F$40,$E587))="YES")</f>
        <v>0</v>
      </c>
      <c r="H587" s="44" t="b">
        <f>INDEX(Fixtures_Rosters!$L$27:$AA$40,$E587,INDEX($D$2:$D$15,$A587))="Available"</f>
        <v>1</v>
      </c>
      <c r="I587" s="44" t="b">
        <f>AND(NOT(OR(UPPER(INDEX(Fixtures_Rosters!$G$27:$G$40,$E587))="COACH",UPPER(INDEX(Fixtures_Rosters!$G$27:$G$40,$E587))="ASSISTANT COACH")),IF(UPPER(INDEX($E$2:$E$15,$A587))="HOME",OR(UPPER(INDEX(Fixtures_Rosters!$E$27:$E$40,$E587))="ELECTRONIC",UPPER(INDEX(Fixtures_Rosters!$E$27:$E$40,$E587))="BOTH"),IF(UPPER(INDEX($E$2:$E$15,$A587))="AWAY",OR(UPPER(INDEX(Fixtures_Rosters!$E$27:$E$40,$E587))="PAPER",UPPER(INDEX(Fixtures_Rosters!$E$27:$E$40,$E587))="BOTH"),FALSE)))</f>
        <v>0</v>
      </c>
      <c r="J587" s="44" t="b">
        <f>TRUE</f>
        <v>1</v>
      </c>
      <c r="K587" s="44" t="b">
        <f>TRUE</f>
        <v>1</v>
      </c>
      <c r="L587" s="44">
        <f t="shared" si="128"/>
        <v>60</v>
      </c>
      <c r="M587" s="44">
        <f t="shared" si="129"/>
        <v>10</v>
      </c>
      <c r="N587" s="44">
        <f>MOD($E587-$A587-$C587+ROWS(Fixtures_Rosters!$C$27:$C$40)*2,ROWS(Fixtures_Rosters!$C$27:$C$40))</f>
        <v>8</v>
      </c>
      <c r="O587" s="44" t="b">
        <f t="shared" si="130"/>
        <v>1</v>
      </c>
      <c r="P587" s="44">
        <f>IF(AND(INDEX($F$2:$F$15,$A587),$G587,$H587,$I587,$J587,$K587,$O587),$M587*Validation_Lists!$I$3*Validation_Lists!$I$3+$L587*Validation_Lists!$I$3+$N587,Validation_Lists!$I$2)</f>
        <v>999999</v>
      </c>
    </row>
    <row r="588" spans="1:16" x14ac:dyDescent="0.2">
      <c r="A588" s="44">
        <v>11</v>
      </c>
      <c r="B588" s="44">
        <v>11</v>
      </c>
      <c r="C588" s="44">
        <v>1</v>
      </c>
      <c r="D588" s="44" t="s">
        <v>56</v>
      </c>
      <c r="E588" s="44">
        <v>7</v>
      </c>
      <c r="F588" s="44" t="str">
        <f>IF(Fixtures_Rosters!$C$33="","",Fixtures_Rosters!$C$33)</f>
        <v/>
      </c>
      <c r="G588" s="44" t="b">
        <f>AND(LEN($F588&amp;"")&gt;0,UPPER(INDEX(Fixtures_Rosters!$F$27:$F$40,$E588))="YES")</f>
        <v>0</v>
      </c>
      <c r="H588" s="44" t="b">
        <f>INDEX(Fixtures_Rosters!$L$27:$AA$40,$E588,INDEX($D$2:$D$15,$A588))="Available"</f>
        <v>1</v>
      </c>
      <c r="I588" s="44" t="b">
        <f>AND(NOT(OR(UPPER(INDEX(Fixtures_Rosters!$G$27:$G$40,$E588))="COACH",UPPER(INDEX(Fixtures_Rosters!$G$27:$G$40,$E588))="ASSISTANT COACH")),IF(UPPER(INDEX($E$2:$E$15,$A588))="HOME",OR(UPPER(INDEX(Fixtures_Rosters!$E$27:$E$40,$E588))="ELECTRONIC",UPPER(INDEX(Fixtures_Rosters!$E$27:$E$40,$E588))="BOTH"),IF(UPPER(INDEX($E$2:$E$15,$A588))="AWAY",OR(UPPER(INDEX(Fixtures_Rosters!$E$27:$E$40,$E588))="PAPER",UPPER(INDEX(Fixtures_Rosters!$E$27:$E$40,$E588))="BOTH"),FALSE)))</f>
        <v>0</v>
      </c>
      <c r="J588" s="44" t="b">
        <f>TRUE</f>
        <v>1</v>
      </c>
      <c r="K588" s="44" t="b">
        <f>TRUE</f>
        <v>1</v>
      </c>
      <c r="L588" s="44">
        <f t="shared" si="128"/>
        <v>60</v>
      </c>
      <c r="M588" s="44">
        <f t="shared" si="129"/>
        <v>10</v>
      </c>
      <c r="N588" s="44">
        <f>MOD($E588-$A588-$C588+ROWS(Fixtures_Rosters!$C$27:$C$40)*2,ROWS(Fixtures_Rosters!$C$27:$C$40))</f>
        <v>9</v>
      </c>
      <c r="O588" s="44" t="b">
        <f t="shared" si="130"/>
        <v>1</v>
      </c>
      <c r="P588" s="44">
        <f>IF(AND(INDEX($F$2:$F$15,$A588),$G588,$H588,$I588,$J588,$K588,$O588),$M588*Validation_Lists!$I$3*Validation_Lists!$I$3+$L588*Validation_Lists!$I$3+$N588,Validation_Lists!$I$2)</f>
        <v>999999</v>
      </c>
    </row>
    <row r="589" spans="1:16" x14ac:dyDescent="0.2">
      <c r="A589" s="44">
        <v>11</v>
      </c>
      <c r="B589" s="44">
        <v>11</v>
      </c>
      <c r="C589" s="44">
        <v>1</v>
      </c>
      <c r="D589" s="44" t="s">
        <v>56</v>
      </c>
      <c r="E589" s="44">
        <v>8</v>
      </c>
      <c r="F589" s="44" t="str">
        <f>IF(Fixtures_Rosters!$C$34="","",Fixtures_Rosters!$C$34)</f>
        <v/>
      </c>
      <c r="G589" s="44" t="b">
        <f>AND(LEN($F589&amp;"")&gt;0,UPPER(INDEX(Fixtures_Rosters!$F$27:$F$40,$E589))="YES")</f>
        <v>0</v>
      </c>
      <c r="H589" s="44" t="b">
        <f>INDEX(Fixtures_Rosters!$L$27:$AA$40,$E589,INDEX($D$2:$D$15,$A589))="Available"</f>
        <v>1</v>
      </c>
      <c r="I589" s="44" t="b">
        <f>AND(NOT(OR(UPPER(INDEX(Fixtures_Rosters!$G$27:$G$40,$E589))="COACH",UPPER(INDEX(Fixtures_Rosters!$G$27:$G$40,$E589))="ASSISTANT COACH")),IF(UPPER(INDEX($E$2:$E$15,$A589))="HOME",OR(UPPER(INDEX(Fixtures_Rosters!$E$27:$E$40,$E589))="ELECTRONIC",UPPER(INDEX(Fixtures_Rosters!$E$27:$E$40,$E589))="BOTH"),IF(UPPER(INDEX($E$2:$E$15,$A589))="AWAY",OR(UPPER(INDEX(Fixtures_Rosters!$E$27:$E$40,$E589))="PAPER",UPPER(INDEX(Fixtures_Rosters!$E$27:$E$40,$E589))="BOTH"),FALSE)))</f>
        <v>0</v>
      </c>
      <c r="J589" s="44" t="b">
        <f>TRUE</f>
        <v>1</v>
      </c>
      <c r="K589" s="44" t="b">
        <f>TRUE</f>
        <v>1</v>
      </c>
      <c r="L589" s="44">
        <f t="shared" si="128"/>
        <v>60</v>
      </c>
      <c r="M589" s="44">
        <f t="shared" si="129"/>
        <v>10</v>
      </c>
      <c r="N589" s="44">
        <f>MOD($E589-$A589-$C589+ROWS(Fixtures_Rosters!$C$27:$C$40)*2,ROWS(Fixtures_Rosters!$C$27:$C$40))</f>
        <v>10</v>
      </c>
      <c r="O589" s="44" t="b">
        <f t="shared" si="130"/>
        <v>1</v>
      </c>
      <c r="P589" s="44">
        <f>IF(AND(INDEX($F$2:$F$15,$A589),$G589,$H589,$I589,$J589,$K589,$O589),$M589*Validation_Lists!$I$3*Validation_Lists!$I$3+$L589*Validation_Lists!$I$3+$N589,Validation_Lists!$I$2)</f>
        <v>999999</v>
      </c>
    </row>
    <row r="590" spans="1:16" x14ac:dyDescent="0.2">
      <c r="A590" s="44">
        <v>11</v>
      </c>
      <c r="B590" s="44">
        <v>11</v>
      </c>
      <c r="C590" s="44">
        <v>1</v>
      </c>
      <c r="D590" s="44" t="s">
        <v>56</v>
      </c>
      <c r="E590" s="44">
        <v>9</v>
      </c>
      <c r="F590" s="44" t="str">
        <f>IF(Fixtures_Rosters!$C$35="","",Fixtures_Rosters!$C$35)</f>
        <v/>
      </c>
      <c r="G590" s="44" t="b">
        <f>AND(LEN($F590&amp;"")&gt;0,UPPER(INDEX(Fixtures_Rosters!$F$27:$F$40,$E590))="YES")</f>
        <v>0</v>
      </c>
      <c r="H590" s="44" t="b">
        <f>INDEX(Fixtures_Rosters!$L$27:$AA$40,$E590,INDEX($D$2:$D$15,$A590))="Available"</f>
        <v>1</v>
      </c>
      <c r="I590" s="44" t="b">
        <f>AND(NOT(OR(UPPER(INDEX(Fixtures_Rosters!$G$27:$G$40,$E590))="COACH",UPPER(INDEX(Fixtures_Rosters!$G$27:$G$40,$E590))="ASSISTANT COACH")),IF(UPPER(INDEX($E$2:$E$15,$A590))="HOME",OR(UPPER(INDEX(Fixtures_Rosters!$E$27:$E$40,$E590))="ELECTRONIC",UPPER(INDEX(Fixtures_Rosters!$E$27:$E$40,$E590))="BOTH"),IF(UPPER(INDEX($E$2:$E$15,$A590))="AWAY",OR(UPPER(INDEX(Fixtures_Rosters!$E$27:$E$40,$E590))="PAPER",UPPER(INDEX(Fixtures_Rosters!$E$27:$E$40,$E590))="BOTH"),FALSE)))</f>
        <v>0</v>
      </c>
      <c r="J590" s="44" t="b">
        <f>TRUE</f>
        <v>1</v>
      </c>
      <c r="K590" s="44" t="b">
        <f>TRUE</f>
        <v>1</v>
      </c>
      <c r="L590" s="44">
        <f t="shared" si="128"/>
        <v>60</v>
      </c>
      <c r="M590" s="44">
        <f t="shared" si="129"/>
        <v>10</v>
      </c>
      <c r="N590" s="44">
        <f>MOD($E590-$A590-$C590+ROWS(Fixtures_Rosters!$C$27:$C$40)*2,ROWS(Fixtures_Rosters!$C$27:$C$40))</f>
        <v>11</v>
      </c>
      <c r="O590" s="44" t="b">
        <f t="shared" si="130"/>
        <v>1</v>
      </c>
      <c r="P590" s="44">
        <f>IF(AND(INDEX($F$2:$F$15,$A590),$G590,$H590,$I590,$J590,$K590,$O590),$M590*Validation_Lists!$I$3*Validation_Lists!$I$3+$L590*Validation_Lists!$I$3+$N590,Validation_Lists!$I$2)</f>
        <v>999999</v>
      </c>
    </row>
    <row r="591" spans="1:16" x14ac:dyDescent="0.2">
      <c r="A591" s="44">
        <v>11</v>
      </c>
      <c r="B591" s="44">
        <v>11</v>
      </c>
      <c r="C591" s="44">
        <v>1</v>
      </c>
      <c r="D591" s="44" t="s">
        <v>56</v>
      </c>
      <c r="E591" s="44">
        <v>10</v>
      </c>
      <c r="F591" s="44" t="str">
        <f>IF(Fixtures_Rosters!$C$36="","",Fixtures_Rosters!$C$36)</f>
        <v/>
      </c>
      <c r="G591" s="44" t="b">
        <f>AND(LEN($F591&amp;"")&gt;0,UPPER(INDEX(Fixtures_Rosters!$F$27:$F$40,$E591))="YES")</f>
        <v>0</v>
      </c>
      <c r="H591" s="44" t="b">
        <f>INDEX(Fixtures_Rosters!$L$27:$AA$40,$E591,INDEX($D$2:$D$15,$A591))="Available"</f>
        <v>1</v>
      </c>
      <c r="I591" s="44" t="b">
        <f>AND(NOT(OR(UPPER(INDEX(Fixtures_Rosters!$G$27:$G$40,$E591))="COACH",UPPER(INDEX(Fixtures_Rosters!$G$27:$G$40,$E591))="ASSISTANT COACH")),IF(UPPER(INDEX($E$2:$E$15,$A591))="HOME",OR(UPPER(INDEX(Fixtures_Rosters!$E$27:$E$40,$E591))="ELECTRONIC",UPPER(INDEX(Fixtures_Rosters!$E$27:$E$40,$E591))="BOTH"),IF(UPPER(INDEX($E$2:$E$15,$A591))="AWAY",OR(UPPER(INDEX(Fixtures_Rosters!$E$27:$E$40,$E591))="PAPER",UPPER(INDEX(Fixtures_Rosters!$E$27:$E$40,$E591))="BOTH"),FALSE)))</f>
        <v>0</v>
      </c>
      <c r="J591" s="44" t="b">
        <f>TRUE</f>
        <v>1</v>
      </c>
      <c r="K591" s="44" t="b">
        <f>TRUE</f>
        <v>1</v>
      </c>
      <c r="L591" s="44">
        <f t="shared" si="128"/>
        <v>60</v>
      </c>
      <c r="M591" s="44">
        <f t="shared" si="129"/>
        <v>10</v>
      </c>
      <c r="N591" s="44">
        <f>MOD($E591-$A591-$C591+ROWS(Fixtures_Rosters!$C$27:$C$40)*2,ROWS(Fixtures_Rosters!$C$27:$C$40))</f>
        <v>12</v>
      </c>
      <c r="O591" s="44" t="b">
        <f t="shared" si="130"/>
        <v>1</v>
      </c>
      <c r="P591" s="44">
        <f>IF(AND(INDEX($F$2:$F$15,$A591),$G591,$H591,$I591,$J591,$K591,$O591),$M591*Validation_Lists!$I$3*Validation_Lists!$I$3+$L591*Validation_Lists!$I$3+$N591,Validation_Lists!$I$2)</f>
        <v>999999</v>
      </c>
    </row>
    <row r="592" spans="1:16" x14ac:dyDescent="0.2">
      <c r="A592" s="44">
        <v>11</v>
      </c>
      <c r="B592" s="44">
        <v>11</v>
      </c>
      <c r="C592" s="44">
        <v>1</v>
      </c>
      <c r="D592" s="44" t="s">
        <v>56</v>
      </c>
      <c r="E592" s="44">
        <v>11</v>
      </c>
      <c r="F592" s="44" t="str">
        <f>IF(Fixtures_Rosters!$C$37="","",Fixtures_Rosters!$C$37)</f>
        <v/>
      </c>
      <c r="G592" s="44" t="b">
        <f>AND(LEN($F592&amp;"")&gt;0,UPPER(INDEX(Fixtures_Rosters!$F$27:$F$40,$E592))="YES")</f>
        <v>0</v>
      </c>
      <c r="H592" s="44" t="b">
        <f>INDEX(Fixtures_Rosters!$L$27:$AA$40,$E592,INDEX($D$2:$D$15,$A592))="Available"</f>
        <v>1</v>
      </c>
      <c r="I592" s="44" t="b">
        <f>AND(NOT(OR(UPPER(INDEX(Fixtures_Rosters!$G$27:$G$40,$E592))="COACH",UPPER(INDEX(Fixtures_Rosters!$G$27:$G$40,$E592))="ASSISTANT COACH")),IF(UPPER(INDEX($E$2:$E$15,$A592))="HOME",OR(UPPER(INDEX(Fixtures_Rosters!$E$27:$E$40,$E592))="ELECTRONIC",UPPER(INDEX(Fixtures_Rosters!$E$27:$E$40,$E592))="BOTH"),IF(UPPER(INDEX($E$2:$E$15,$A592))="AWAY",OR(UPPER(INDEX(Fixtures_Rosters!$E$27:$E$40,$E592))="PAPER",UPPER(INDEX(Fixtures_Rosters!$E$27:$E$40,$E592))="BOTH"),FALSE)))</f>
        <v>0</v>
      </c>
      <c r="J592" s="44" t="b">
        <f>TRUE</f>
        <v>1</v>
      </c>
      <c r="K592" s="44" t="b">
        <f>TRUE</f>
        <v>1</v>
      </c>
      <c r="L592" s="44">
        <f t="shared" si="128"/>
        <v>60</v>
      </c>
      <c r="M592" s="44">
        <f t="shared" si="129"/>
        <v>10</v>
      </c>
      <c r="N592" s="44">
        <f>MOD($E592-$A592-$C592+ROWS(Fixtures_Rosters!$C$27:$C$40)*2,ROWS(Fixtures_Rosters!$C$27:$C$40))</f>
        <v>13</v>
      </c>
      <c r="O592" s="44" t="b">
        <f t="shared" si="130"/>
        <v>1</v>
      </c>
      <c r="P592" s="44">
        <f>IF(AND(INDEX($F$2:$F$15,$A592),$G592,$H592,$I592,$J592,$K592,$O592),$M592*Validation_Lists!$I$3*Validation_Lists!$I$3+$L592*Validation_Lists!$I$3+$N592,Validation_Lists!$I$2)</f>
        <v>999999</v>
      </c>
    </row>
    <row r="593" spans="1:16" x14ac:dyDescent="0.2">
      <c r="A593" s="44">
        <v>11</v>
      </c>
      <c r="B593" s="44">
        <v>11</v>
      </c>
      <c r="C593" s="44">
        <v>1</v>
      </c>
      <c r="D593" s="44" t="s">
        <v>56</v>
      </c>
      <c r="E593" s="44">
        <v>12</v>
      </c>
      <c r="F593" s="44" t="str">
        <f>IF(Fixtures_Rosters!$C$38="","",Fixtures_Rosters!$C$38)</f>
        <v/>
      </c>
      <c r="G593" s="44" t="b">
        <f>AND(LEN($F593&amp;"")&gt;0,UPPER(INDEX(Fixtures_Rosters!$F$27:$F$40,$E593))="YES")</f>
        <v>0</v>
      </c>
      <c r="H593" s="44" t="b">
        <f>INDEX(Fixtures_Rosters!$L$27:$AA$40,$E593,INDEX($D$2:$D$15,$A593))="Available"</f>
        <v>1</v>
      </c>
      <c r="I593" s="44" t="b">
        <f>AND(NOT(OR(UPPER(INDEX(Fixtures_Rosters!$G$27:$G$40,$E593))="COACH",UPPER(INDEX(Fixtures_Rosters!$G$27:$G$40,$E593))="ASSISTANT COACH")),IF(UPPER(INDEX($E$2:$E$15,$A593))="HOME",OR(UPPER(INDEX(Fixtures_Rosters!$E$27:$E$40,$E593))="ELECTRONIC",UPPER(INDEX(Fixtures_Rosters!$E$27:$E$40,$E593))="BOTH"),IF(UPPER(INDEX($E$2:$E$15,$A593))="AWAY",OR(UPPER(INDEX(Fixtures_Rosters!$E$27:$E$40,$E593))="PAPER",UPPER(INDEX(Fixtures_Rosters!$E$27:$E$40,$E593))="BOTH"),FALSE)))</f>
        <v>0</v>
      </c>
      <c r="J593" s="44" t="b">
        <f>TRUE</f>
        <v>1</v>
      </c>
      <c r="K593" s="44" t="b">
        <f>TRUE</f>
        <v>1</v>
      </c>
      <c r="L593" s="44">
        <f t="shared" si="128"/>
        <v>60</v>
      </c>
      <c r="M593" s="44">
        <f t="shared" si="129"/>
        <v>10</v>
      </c>
      <c r="N593" s="44">
        <f>MOD($E593-$A593-$C593+ROWS(Fixtures_Rosters!$C$27:$C$40)*2,ROWS(Fixtures_Rosters!$C$27:$C$40))</f>
        <v>0</v>
      </c>
      <c r="O593" s="44" t="b">
        <f t="shared" si="130"/>
        <v>1</v>
      </c>
      <c r="P593" s="44">
        <f>IF(AND(INDEX($F$2:$F$15,$A593),$G593,$H593,$I593,$J593,$K593,$O593),$M593*Validation_Lists!$I$3*Validation_Lists!$I$3+$L593*Validation_Lists!$I$3+$N593,Validation_Lists!$I$2)</f>
        <v>999999</v>
      </c>
    </row>
    <row r="594" spans="1:16" x14ac:dyDescent="0.2">
      <c r="A594" s="44">
        <v>11</v>
      </c>
      <c r="B594" s="44">
        <v>11</v>
      </c>
      <c r="C594" s="44">
        <v>1</v>
      </c>
      <c r="D594" s="44" t="s">
        <v>56</v>
      </c>
      <c r="E594" s="44">
        <v>13</v>
      </c>
      <c r="F594" s="44" t="str">
        <f>IF(Fixtures_Rosters!$C$39="","",Fixtures_Rosters!$C$39)</f>
        <v/>
      </c>
      <c r="G594" s="44" t="b">
        <f>AND(LEN($F594&amp;"")&gt;0,UPPER(INDEX(Fixtures_Rosters!$F$27:$F$40,$E594))="YES")</f>
        <v>0</v>
      </c>
      <c r="H594" s="44" t="b">
        <f>INDEX(Fixtures_Rosters!$L$27:$AA$40,$E594,INDEX($D$2:$D$15,$A594))="Available"</f>
        <v>1</v>
      </c>
      <c r="I594" s="44" t="b">
        <f>AND(NOT(OR(UPPER(INDEX(Fixtures_Rosters!$G$27:$G$40,$E594))="COACH",UPPER(INDEX(Fixtures_Rosters!$G$27:$G$40,$E594))="ASSISTANT COACH")),IF(UPPER(INDEX($E$2:$E$15,$A594))="HOME",OR(UPPER(INDEX(Fixtures_Rosters!$E$27:$E$40,$E594))="ELECTRONIC",UPPER(INDEX(Fixtures_Rosters!$E$27:$E$40,$E594))="BOTH"),IF(UPPER(INDEX($E$2:$E$15,$A594))="AWAY",OR(UPPER(INDEX(Fixtures_Rosters!$E$27:$E$40,$E594))="PAPER",UPPER(INDEX(Fixtures_Rosters!$E$27:$E$40,$E594))="BOTH"),FALSE)))</f>
        <v>0</v>
      </c>
      <c r="J594" s="44" t="b">
        <f>TRUE</f>
        <v>1</v>
      </c>
      <c r="K594" s="44" t="b">
        <f>TRUE</f>
        <v>1</v>
      </c>
      <c r="L594" s="44">
        <f t="shared" si="128"/>
        <v>60</v>
      </c>
      <c r="M594" s="44">
        <f t="shared" si="129"/>
        <v>10</v>
      </c>
      <c r="N594" s="44">
        <f>MOD($E594-$A594-$C594+ROWS(Fixtures_Rosters!$C$27:$C$40)*2,ROWS(Fixtures_Rosters!$C$27:$C$40))</f>
        <v>1</v>
      </c>
      <c r="O594" s="44" t="b">
        <f t="shared" si="130"/>
        <v>1</v>
      </c>
      <c r="P594" s="44">
        <f>IF(AND(INDEX($F$2:$F$15,$A594),$G594,$H594,$I594,$J594,$K594,$O594),$M594*Validation_Lists!$I$3*Validation_Lists!$I$3+$L594*Validation_Lists!$I$3+$N594,Validation_Lists!$I$2)</f>
        <v>999999</v>
      </c>
    </row>
    <row r="595" spans="1:16" x14ac:dyDescent="0.2">
      <c r="A595" s="44">
        <v>11</v>
      </c>
      <c r="B595" s="44">
        <v>11</v>
      </c>
      <c r="C595" s="44">
        <v>1</v>
      </c>
      <c r="D595" s="44" t="s">
        <v>56</v>
      </c>
      <c r="E595" s="44">
        <v>14</v>
      </c>
      <c r="F595" s="44" t="str">
        <f>IF(Fixtures_Rosters!$C$40="","",Fixtures_Rosters!$C$40)</f>
        <v/>
      </c>
      <c r="G595" s="44" t="b">
        <f>AND(LEN($F595&amp;"")&gt;0,UPPER(INDEX(Fixtures_Rosters!$F$27:$F$40,$E595))="YES")</f>
        <v>0</v>
      </c>
      <c r="H595" s="44" t="b">
        <f>INDEX(Fixtures_Rosters!$L$27:$AA$40,$E595,INDEX($D$2:$D$15,$A595))="Available"</f>
        <v>1</v>
      </c>
      <c r="I595" s="44" t="b">
        <f>AND(NOT(OR(UPPER(INDEX(Fixtures_Rosters!$G$27:$G$40,$E595))="COACH",UPPER(INDEX(Fixtures_Rosters!$G$27:$G$40,$E595))="ASSISTANT COACH")),IF(UPPER(INDEX($E$2:$E$15,$A595))="HOME",OR(UPPER(INDEX(Fixtures_Rosters!$E$27:$E$40,$E595))="ELECTRONIC",UPPER(INDEX(Fixtures_Rosters!$E$27:$E$40,$E595))="BOTH"),IF(UPPER(INDEX($E$2:$E$15,$A595))="AWAY",OR(UPPER(INDEX(Fixtures_Rosters!$E$27:$E$40,$E595))="PAPER",UPPER(INDEX(Fixtures_Rosters!$E$27:$E$40,$E595))="BOTH"),FALSE)))</f>
        <v>0</v>
      </c>
      <c r="J595" s="44" t="b">
        <f>TRUE</f>
        <v>1</v>
      </c>
      <c r="K595" s="44" t="b">
        <f>TRUE</f>
        <v>1</v>
      </c>
      <c r="L595" s="44">
        <f t="shared" si="128"/>
        <v>60</v>
      </c>
      <c r="M595" s="44">
        <f t="shared" si="129"/>
        <v>10</v>
      </c>
      <c r="N595" s="44">
        <f>MOD($E595-$A595-$C595+ROWS(Fixtures_Rosters!$C$27:$C$40)*2,ROWS(Fixtures_Rosters!$C$27:$C$40))</f>
        <v>2</v>
      </c>
      <c r="O595" s="44" t="b">
        <f t="shared" si="130"/>
        <v>1</v>
      </c>
      <c r="P595" s="44">
        <f>IF(AND(INDEX($F$2:$F$15,$A595),$G595,$H595,$I595,$J595,$K595,$O595),$M595*Validation_Lists!$I$3*Validation_Lists!$I$3+$L595*Validation_Lists!$I$3+$N595,Validation_Lists!$I$2)</f>
        <v>999999</v>
      </c>
    </row>
    <row r="596" spans="1:16" x14ac:dyDescent="0.2">
      <c r="A596" s="44">
        <v>11</v>
      </c>
      <c r="B596" s="44">
        <v>11</v>
      </c>
      <c r="C596" s="44">
        <v>2</v>
      </c>
      <c r="D596" s="44" t="s">
        <v>57</v>
      </c>
      <c r="E596" s="44">
        <v>1</v>
      </c>
      <c r="F596" s="44" t="str">
        <f>IF(Fixtures_Rosters!$C$27="","",Fixtures_Rosters!$C$27)</f>
        <v/>
      </c>
      <c r="G596" s="44" t="b">
        <f>AND(LEN($F596&amp;"")&gt;0,UPPER(INDEX(Fixtures_Rosters!$F$27:$F$40,$E596))="YES")</f>
        <v>0</v>
      </c>
      <c r="H596" s="44" t="b">
        <f>INDEX(Fixtures_Rosters!$L$27:$AA$40,$E596,INDEX($D$2:$D$15,$A596))="Available"</f>
        <v>1</v>
      </c>
      <c r="I596" s="44" t="b">
        <f>UPPER(INDEX(Fixtures_Rosters!$I$27:$I$40,$E596))="YES"</f>
        <v>1</v>
      </c>
      <c r="J596" s="44" t="b">
        <f>TRUE</f>
        <v>1</v>
      </c>
      <c r="K596" s="44" t="b">
        <f t="shared" ref="K596:K609" si="131">COUNTIF($J$12:$J$12,$F596)=0</f>
        <v>0</v>
      </c>
      <c r="L596" s="44">
        <f t="shared" si="128"/>
        <v>60</v>
      </c>
      <c r="M596" s="44">
        <f t="shared" ref="M596:M609" si="132">COUNTIF($K$2:$K$11,$F596)</f>
        <v>10</v>
      </c>
      <c r="N596" s="44">
        <f>MOD($E596-$A596-$C596+ROWS(Fixtures_Rosters!$C$27:$C$40)*2,ROWS(Fixtures_Rosters!$C$27:$C$40))</f>
        <v>2</v>
      </c>
      <c r="O596" s="44" t="b">
        <f t="shared" ref="O596:O609" si="133">OR($C$12&lt;&gt;$C$11+1,$F$11=FALSE,$F596&lt;&gt;$K$11)</f>
        <v>1</v>
      </c>
      <c r="P596" s="44">
        <f>IF(AND(INDEX($F$2:$F$15,$A596),$G596,$H596,$I596,$J596,$K596,$O596),$M596*Validation_Lists!$I$3*Validation_Lists!$I$3+$L596*Validation_Lists!$I$3+$N596,Validation_Lists!$I$2)</f>
        <v>999999</v>
      </c>
    </row>
    <row r="597" spans="1:16" x14ac:dyDescent="0.2">
      <c r="A597" s="44">
        <v>11</v>
      </c>
      <c r="B597" s="44">
        <v>11</v>
      </c>
      <c r="C597" s="44">
        <v>2</v>
      </c>
      <c r="D597" s="44" t="s">
        <v>57</v>
      </c>
      <c r="E597" s="44">
        <v>2</v>
      </c>
      <c r="F597" s="44" t="str">
        <f>IF(Fixtures_Rosters!$C$28="","",Fixtures_Rosters!$C$28)</f>
        <v/>
      </c>
      <c r="G597" s="44" t="b">
        <f>AND(LEN($F597&amp;"")&gt;0,UPPER(INDEX(Fixtures_Rosters!$F$27:$F$40,$E597))="YES")</f>
        <v>0</v>
      </c>
      <c r="H597" s="44" t="b">
        <f>INDEX(Fixtures_Rosters!$L$27:$AA$40,$E597,INDEX($D$2:$D$15,$A597))="Available"</f>
        <v>1</v>
      </c>
      <c r="I597" s="44" t="b">
        <f>UPPER(INDEX(Fixtures_Rosters!$I$27:$I$40,$E597))="YES"</f>
        <v>1</v>
      </c>
      <c r="J597" s="44" t="b">
        <f>TRUE</f>
        <v>1</v>
      </c>
      <c r="K597" s="44" t="b">
        <f t="shared" si="131"/>
        <v>0</v>
      </c>
      <c r="L597" s="44">
        <f t="shared" si="128"/>
        <v>60</v>
      </c>
      <c r="M597" s="44">
        <f t="shared" si="132"/>
        <v>10</v>
      </c>
      <c r="N597" s="44">
        <f>MOD($E597-$A597-$C597+ROWS(Fixtures_Rosters!$C$27:$C$40)*2,ROWS(Fixtures_Rosters!$C$27:$C$40))</f>
        <v>3</v>
      </c>
      <c r="O597" s="44" t="b">
        <f t="shared" si="133"/>
        <v>1</v>
      </c>
      <c r="P597" s="44">
        <f>IF(AND(INDEX($F$2:$F$15,$A597),$G597,$H597,$I597,$J597,$K597,$O597),$M597*Validation_Lists!$I$3*Validation_Lists!$I$3+$L597*Validation_Lists!$I$3+$N597,Validation_Lists!$I$2)</f>
        <v>999999</v>
      </c>
    </row>
    <row r="598" spans="1:16" x14ac:dyDescent="0.2">
      <c r="A598" s="44">
        <v>11</v>
      </c>
      <c r="B598" s="44">
        <v>11</v>
      </c>
      <c r="C598" s="44">
        <v>2</v>
      </c>
      <c r="D598" s="44" t="s">
        <v>57</v>
      </c>
      <c r="E598" s="44">
        <v>3</v>
      </c>
      <c r="F598" s="44" t="str">
        <f>IF(Fixtures_Rosters!$C$29="","",Fixtures_Rosters!$C$29)</f>
        <v/>
      </c>
      <c r="G598" s="44" t="b">
        <f>AND(LEN($F598&amp;"")&gt;0,UPPER(INDEX(Fixtures_Rosters!$F$27:$F$40,$E598))="YES")</f>
        <v>0</v>
      </c>
      <c r="H598" s="44" t="b">
        <f>INDEX(Fixtures_Rosters!$L$27:$AA$40,$E598,INDEX($D$2:$D$15,$A598))="Available"</f>
        <v>1</v>
      </c>
      <c r="I598" s="44" t="b">
        <f>UPPER(INDEX(Fixtures_Rosters!$I$27:$I$40,$E598))="YES"</f>
        <v>1</v>
      </c>
      <c r="J598" s="44" t="b">
        <f>TRUE</f>
        <v>1</v>
      </c>
      <c r="K598" s="44" t="b">
        <f t="shared" si="131"/>
        <v>0</v>
      </c>
      <c r="L598" s="44">
        <f t="shared" si="128"/>
        <v>60</v>
      </c>
      <c r="M598" s="44">
        <f t="shared" si="132"/>
        <v>10</v>
      </c>
      <c r="N598" s="44">
        <f>MOD($E598-$A598-$C598+ROWS(Fixtures_Rosters!$C$27:$C$40)*2,ROWS(Fixtures_Rosters!$C$27:$C$40))</f>
        <v>4</v>
      </c>
      <c r="O598" s="44" t="b">
        <f t="shared" si="133"/>
        <v>1</v>
      </c>
      <c r="P598" s="44">
        <f>IF(AND(INDEX($F$2:$F$15,$A598),$G598,$H598,$I598,$J598,$K598,$O598),$M598*Validation_Lists!$I$3*Validation_Lists!$I$3+$L598*Validation_Lists!$I$3+$N598,Validation_Lists!$I$2)</f>
        <v>999999</v>
      </c>
    </row>
    <row r="599" spans="1:16" x14ac:dyDescent="0.2">
      <c r="A599" s="44">
        <v>11</v>
      </c>
      <c r="B599" s="44">
        <v>11</v>
      </c>
      <c r="C599" s="44">
        <v>2</v>
      </c>
      <c r="D599" s="44" t="s">
        <v>57</v>
      </c>
      <c r="E599" s="44">
        <v>4</v>
      </c>
      <c r="F599" s="44" t="str">
        <f>IF(Fixtures_Rosters!$C$30="","",Fixtures_Rosters!$C$30)</f>
        <v/>
      </c>
      <c r="G599" s="44" t="b">
        <f>AND(LEN($F599&amp;"")&gt;0,UPPER(INDEX(Fixtures_Rosters!$F$27:$F$40,$E599))="YES")</f>
        <v>0</v>
      </c>
      <c r="H599" s="44" t="b">
        <f>INDEX(Fixtures_Rosters!$L$27:$AA$40,$E599,INDEX($D$2:$D$15,$A599))="Available"</f>
        <v>1</v>
      </c>
      <c r="I599" s="44" t="b">
        <f>UPPER(INDEX(Fixtures_Rosters!$I$27:$I$40,$E599))="YES"</f>
        <v>1</v>
      </c>
      <c r="J599" s="44" t="b">
        <f>TRUE</f>
        <v>1</v>
      </c>
      <c r="K599" s="44" t="b">
        <f t="shared" si="131"/>
        <v>0</v>
      </c>
      <c r="L599" s="44">
        <f t="shared" si="128"/>
        <v>60</v>
      </c>
      <c r="M599" s="44">
        <f t="shared" si="132"/>
        <v>10</v>
      </c>
      <c r="N599" s="44">
        <f>MOD($E599-$A599-$C599+ROWS(Fixtures_Rosters!$C$27:$C$40)*2,ROWS(Fixtures_Rosters!$C$27:$C$40))</f>
        <v>5</v>
      </c>
      <c r="O599" s="44" t="b">
        <f t="shared" si="133"/>
        <v>1</v>
      </c>
      <c r="P599" s="44">
        <f>IF(AND(INDEX($F$2:$F$15,$A599),$G599,$H599,$I599,$J599,$K599,$O599),$M599*Validation_Lists!$I$3*Validation_Lists!$I$3+$L599*Validation_Lists!$I$3+$N599,Validation_Lists!$I$2)</f>
        <v>999999</v>
      </c>
    </row>
    <row r="600" spans="1:16" x14ac:dyDescent="0.2">
      <c r="A600" s="44">
        <v>11</v>
      </c>
      <c r="B600" s="44">
        <v>11</v>
      </c>
      <c r="C600" s="44">
        <v>2</v>
      </c>
      <c r="D600" s="44" t="s">
        <v>57</v>
      </c>
      <c r="E600" s="44">
        <v>5</v>
      </c>
      <c r="F600" s="44" t="str">
        <f>IF(Fixtures_Rosters!$C$31="","",Fixtures_Rosters!$C$31)</f>
        <v/>
      </c>
      <c r="G600" s="44" t="b">
        <f>AND(LEN($F600&amp;"")&gt;0,UPPER(INDEX(Fixtures_Rosters!$F$27:$F$40,$E600))="YES")</f>
        <v>0</v>
      </c>
      <c r="H600" s="44" t="b">
        <f>INDEX(Fixtures_Rosters!$L$27:$AA$40,$E600,INDEX($D$2:$D$15,$A600))="Available"</f>
        <v>1</v>
      </c>
      <c r="I600" s="44" t="b">
        <f>UPPER(INDEX(Fixtures_Rosters!$I$27:$I$40,$E600))="YES"</f>
        <v>1</v>
      </c>
      <c r="J600" s="44" t="b">
        <f>TRUE</f>
        <v>1</v>
      </c>
      <c r="K600" s="44" t="b">
        <f t="shared" si="131"/>
        <v>0</v>
      </c>
      <c r="L600" s="44">
        <f t="shared" si="128"/>
        <v>60</v>
      </c>
      <c r="M600" s="44">
        <f t="shared" si="132"/>
        <v>10</v>
      </c>
      <c r="N600" s="44">
        <f>MOD($E600-$A600-$C600+ROWS(Fixtures_Rosters!$C$27:$C$40)*2,ROWS(Fixtures_Rosters!$C$27:$C$40))</f>
        <v>6</v>
      </c>
      <c r="O600" s="44" t="b">
        <f t="shared" si="133"/>
        <v>1</v>
      </c>
      <c r="P600" s="44">
        <f>IF(AND(INDEX($F$2:$F$15,$A600),$G600,$H600,$I600,$J600,$K600,$O600),$M600*Validation_Lists!$I$3*Validation_Lists!$I$3+$L600*Validation_Lists!$I$3+$N600,Validation_Lists!$I$2)</f>
        <v>999999</v>
      </c>
    </row>
    <row r="601" spans="1:16" x14ac:dyDescent="0.2">
      <c r="A601" s="44">
        <v>11</v>
      </c>
      <c r="B601" s="44">
        <v>11</v>
      </c>
      <c r="C601" s="44">
        <v>2</v>
      </c>
      <c r="D601" s="44" t="s">
        <v>57</v>
      </c>
      <c r="E601" s="44">
        <v>6</v>
      </c>
      <c r="F601" s="44" t="str">
        <f>IF(Fixtures_Rosters!$C$32="","",Fixtures_Rosters!$C$32)</f>
        <v/>
      </c>
      <c r="G601" s="44" t="b">
        <f>AND(LEN($F601&amp;"")&gt;0,UPPER(INDEX(Fixtures_Rosters!$F$27:$F$40,$E601))="YES")</f>
        <v>0</v>
      </c>
      <c r="H601" s="44" t="b">
        <f>INDEX(Fixtures_Rosters!$L$27:$AA$40,$E601,INDEX($D$2:$D$15,$A601))="Available"</f>
        <v>1</v>
      </c>
      <c r="I601" s="44" t="b">
        <f>UPPER(INDEX(Fixtures_Rosters!$I$27:$I$40,$E601))="YES"</f>
        <v>1</v>
      </c>
      <c r="J601" s="44" t="b">
        <f>TRUE</f>
        <v>1</v>
      </c>
      <c r="K601" s="44" t="b">
        <f t="shared" si="131"/>
        <v>0</v>
      </c>
      <c r="L601" s="44">
        <f t="shared" si="128"/>
        <v>60</v>
      </c>
      <c r="M601" s="44">
        <f t="shared" si="132"/>
        <v>10</v>
      </c>
      <c r="N601" s="44">
        <f>MOD($E601-$A601-$C601+ROWS(Fixtures_Rosters!$C$27:$C$40)*2,ROWS(Fixtures_Rosters!$C$27:$C$40))</f>
        <v>7</v>
      </c>
      <c r="O601" s="44" t="b">
        <f t="shared" si="133"/>
        <v>1</v>
      </c>
      <c r="P601" s="44">
        <f>IF(AND(INDEX($F$2:$F$15,$A601),$G601,$H601,$I601,$J601,$K601,$O601),$M601*Validation_Lists!$I$3*Validation_Lists!$I$3+$L601*Validation_Lists!$I$3+$N601,Validation_Lists!$I$2)</f>
        <v>999999</v>
      </c>
    </row>
    <row r="602" spans="1:16" x14ac:dyDescent="0.2">
      <c r="A602" s="44">
        <v>11</v>
      </c>
      <c r="B602" s="44">
        <v>11</v>
      </c>
      <c r="C602" s="44">
        <v>2</v>
      </c>
      <c r="D602" s="44" t="s">
        <v>57</v>
      </c>
      <c r="E602" s="44">
        <v>7</v>
      </c>
      <c r="F602" s="44" t="str">
        <f>IF(Fixtures_Rosters!$C$33="","",Fixtures_Rosters!$C$33)</f>
        <v/>
      </c>
      <c r="G602" s="44" t="b">
        <f>AND(LEN($F602&amp;"")&gt;0,UPPER(INDEX(Fixtures_Rosters!$F$27:$F$40,$E602))="YES")</f>
        <v>0</v>
      </c>
      <c r="H602" s="44" t="b">
        <f>INDEX(Fixtures_Rosters!$L$27:$AA$40,$E602,INDEX($D$2:$D$15,$A602))="Available"</f>
        <v>1</v>
      </c>
      <c r="I602" s="44" t="b">
        <f>UPPER(INDEX(Fixtures_Rosters!$I$27:$I$40,$E602))="YES"</f>
        <v>1</v>
      </c>
      <c r="J602" s="44" t="b">
        <f>TRUE</f>
        <v>1</v>
      </c>
      <c r="K602" s="44" t="b">
        <f t="shared" si="131"/>
        <v>0</v>
      </c>
      <c r="L602" s="44">
        <f t="shared" si="128"/>
        <v>60</v>
      </c>
      <c r="M602" s="44">
        <f t="shared" si="132"/>
        <v>10</v>
      </c>
      <c r="N602" s="44">
        <f>MOD($E602-$A602-$C602+ROWS(Fixtures_Rosters!$C$27:$C$40)*2,ROWS(Fixtures_Rosters!$C$27:$C$40))</f>
        <v>8</v>
      </c>
      <c r="O602" s="44" t="b">
        <f t="shared" si="133"/>
        <v>1</v>
      </c>
      <c r="P602" s="44">
        <f>IF(AND(INDEX($F$2:$F$15,$A602),$G602,$H602,$I602,$J602,$K602,$O602),$M602*Validation_Lists!$I$3*Validation_Lists!$I$3+$L602*Validation_Lists!$I$3+$N602,Validation_Lists!$I$2)</f>
        <v>999999</v>
      </c>
    </row>
    <row r="603" spans="1:16" x14ac:dyDescent="0.2">
      <c r="A603" s="44">
        <v>11</v>
      </c>
      <c r="B603" s="44">
        <v>11</v>
      </c>
      <c r="C603" s="44">
        <v>2</v>
      </c>
      <c r="D603" s="44" t="s">
        <v>57</v>
      </c>
      <c r="E603" s="44">
        <v>8</v>
      </c>
      <c r="F603" s="44" t="str">
        <f>IF(Fixtures_Rosters!$C$34="","",Fixtures_Rosters!$C$34)</f>
        <v/>
      </c>
      <c r="G603" s="44" t="b">
        <f>AND(LEN($F603&amp;"")&gt;0,UPPER(INDEX(Fixtures_Rosters!$F$27:$F$40,$E603))="YES")</f>
        <v>0</v>
      </c>
      <c r="H603" s="44" t="b">
        <f>INDEX(Fixtures_Rosters!$L$27:$AA$40,$E603,INDEX($D$2:$D$15,$A603))="Available"</f>
        <v>1</v>
      </c>
      <c r="I603" s="44" t="b">
        <f>UPPER(INDEX(Fixtures_Rosters!$I$27:$I$40,$E603))="YES"</f>
        <v>1</v>
      </c>
      <c r="J603" s="44" t="b">
        <f>TRUE</f>
        <v>1</v>
      </c>
      <c r="K603" s="44" t="b">
        <f t="shared" si="131"/>
        <v>0</v>
      </c>
      <c r="L603" s="44">
        <f t="shared" si="128"/>
        <v>60</v>
      </c>
      <c r="M603" s="44">
        <f t="shared" si="132"/>
        <v>10</v>
      </c>
      <c r="N603" s="44">
        <f>MOD($E603-$A603-$C603+ROWS(Fixtures_Rosters!$C$27:$C$40)*2,ROWS(Fixtures_Rosters!$C$27:$C$40))</f>
        <v>9</v>
      </c>
      <c r="O603" s="44" t="b">
        <f t="shared" si="133"/>
        <v>1</v>
      </c>
      <c r="P603" s="44">
        <f>IF(AND(INDEX($F$2:$F$15,$A603),$G603,$H603,$I603,$J603,$K603,$O603),$M603*Validation_Lists!$I$3*Validation_Lists!$I$3+$L603*Validation_Lists!$I$3+$N603,Validation_Lists!$I$2)</f>
        <v>999999</v>
      </c>
    </row>
    <row r="604" spans="1:16" x14ac:dyDescent="0.2">
      <c r="A604" s="44">
        <v>11</v>
      </c>
      <c r="B604" s="44">
        <v>11</v>
      </c>
      <c r="C604" s="44">
        <v>2</v>
      </c>
      <c r="D604" s="44" t="s">
        <v>57</v>
      </c>
      <c r="E604" s="44">
        <v>9</v>
      </c>
      <c r="F604" s="44" t="str">
        <f>IF(Fixtures_Rosters!$C$35="","",Fixtures_Rosters!$C$35)</f>
        <v/>
      </c>
      <c r="G604" s="44" t="b">
        <f>AND(LEN($F604&amp;"")&gt;0,UPPER(INDEX(Fixtures_Rosters!$F$27:$F$40,$E604))="YES")</f>
        <v>0</v>
      </c>
      <c r="H604" s="44" t="b">
        <f>INDEX(Fixtures_Rosters!$L$27:$AA$40,$E604,INDEX($D$2:$D$15,$A604))="Available"</f>
        <v>1</v>
      </c>
      <c r="I604" s="44" t="b">
        <f>UPPER(INDEX(Fixtures_Rosters!$I$27:$I$40,$E604))="YES"</f>
        <v>1</v>
      </c>
      <c r="J604" s="44" t="b">
        <f>TRUE</f>
        <v>1</v>
      </c>
      <c r="K604" s="44" t="b">
        <f t="shared" si="131"/>
        <v>0</v>
      </c>
      <c r="L604" s="44">
        <f t="shared" si="128"/>
        <v>60</v>
      </c>
      <c r="M604" s="44">
        <f t="shared" si="132"/>
        <v>10</v>
      </c>
      <c r="N604" s="44">
        <f>MOD($E604-$A604-$C604+ROWS(Fixtures_Rosters!$C$27:$C$40)*2,ROWS(Fixtures_Rosters!$C$27:$C$40))</f>
        <v>10</v>
      </c>
      <c r="O604" s="44" t="b">
        <f t="shared" si="133"/>
        <v>1</v>
      </c>
      <c r="P604" s="44">
        <f>IF(AND(INDEX($F$2:$F$15,$A604),$G604,$H604,$I604,$J604,$K604,$O604),$M604*Validation_Lists!$I$3*Validation_Lists!$I$3+$L604*Validation_Lists!$I$3+$N604,Validation_Lists!$I$2)</f>
        <v>999999</v>
      </c>
    </row>
    <row r="605" spans="1:16" x14ac:dyDescent="0.2">
      <c r="A605" s="44">
        <v>11</v>
      </c>
      <c r="B605" s="44">
        <v>11</v>
      </c>
      <c r="C605" s="44">
        <v>2</v>
      </c>
      <c r="D605" s="44" t="s">
        <v>57</v>
      </c>
      <c r="E605" s="44">
        <v>10</v>
      </c>
      <c r="F605" s="44" t="str">
        <f>IF(Fixtures_Rosters!$C$36="","",Fixtures_Rosters!$C$36)</f>
        <v/>
      </c>
      <c r="G605" s="44" t="b">
        <f>AND(LEN($F605&amp;"")&gt;0,UPPER(INDEX(Fixtures_Rosters!$F$27:$F$40,$E605))="YES")</f>
        <v>0</v>
      </c>
      <c r="H605" s="44" t="b">
        <f>INDEX(Fixtures_Rosters!$L$27:$AA$40,$E605,INDEX($D$2:$D$15,$A605))="Available"</f>
        <v>1</v>
      </c>
      <c r="I605" s="44" t="b">
        <f>UPPER(INDEX(Fixtures_Rosters!$I$27:$I$40,$E605))="YES"</f>
        <v>1</v>
      </c>
      <c r="J605" s="44" t="b">
        <f>TRUE</f>
        <v>1</v>
      </c>
      <c r="K605" s="44" t="b">
        <f t="shared" si="131"/>
        <v>0</v>
      </c>
      <c r="L605" s="44">
        <f t="shared" si="128"/>
        <v>60</v>
      </c>
      <c r="M605" s="44">
        <f t="shared" si="132"/>
        <v>10</v>
      </c>
      <c r="N605" s="44">
        <f>MOD($E605-$A605-$C605+ROWS(Fixtures_Rosters!$C$27:$C$40)*2,ROWS(Fixtures_Rosters!$C$27:$C$40))</f>
        <v>11</v>
      </c>
      <c r="O605" s="44" t="b">
        <f t="shared" si="133"/>
        <v>1</v>
      </c>
      <c r="P605" s="44">
        <f>IF(AND(INDEX($F$2:$F$15,$A605),$G605,$H605,$I605,$J605,$K605,$O605),$M605*Validation_Lists!$I$3*Validation_Lists!$I$3+$L605*Validation_Lists!$I$3+$N605,Validation_Lists!$I$2)</f>
        <v>999999</v>
      </c>
    </row>
    <row r="606" spans="1:16" x14ac:dyDescent="0.2">
      <c r="A606" s="44">
        <v>11</v>
      </c>
      <c r="B606" s="44">
        <v>11</v>
      </c>
      <c r="C606" s="44">
        <v>2</v>
      </c>
      <c r="D606" s="44" t="s">
        <v>57</v>
      </c>
      <c r="E606" s="44">
        <v>11</v>
      </c>
      <c r="F606" s="44" t="str">
        <f>IF(Fixtures_Rosters!$C$37="","",Fixtures_Rosters!$C$37)</f>
        <v/>
      </c>
      <c r="G606" s="44" t="b">
        <f>AND(LEN($F606&amp;"")&gt;0,UPPER(INDEX(Fixtures_Rosters!$F$27:$F$40,$E606))="YES")</f>
        <v>0</v>
      </c>
      <c r="H606" s="44" t="b">
        <f>INDEX(Fixtures_Rosters!$L$27:$AA$40,$E606,INDEX($D$2:$D$15,$A606))="Available"</f>
        <v>1</v>
      </c>
      <c r="I606" s="44" t="b">
        <f>UPPER(INDEX(Fixtures_Rosters!$I$27:$I$40,$E606))="YES"</f>
        <v>1</v>
      </c>
      <c r="J606" s="44" t="b">
        <f>TRUE</f>
        <v>1</v>
      </c>
      <c r="K606" s="44" t="b">
        <f t="shared" si="131"/>
        <v>0</v>
      </c>
      <c r="L606" s="44">
        <f t="shared" si="128"/>
        <v>60</v>
      </c>
      <c r="M606" s="44">
        <f t="shared" si="132"/>
        <v>10</v>
      </c>
      <c r="N606" s="44">
        <f>MOD($E606-$A606-$C606+ROWS(Fixtures_Rosters!$C$27:$C$40)*2,ROWS(Fixtures_Rosters!$C$27:$C$40))</f>
        <v>12</v>
      </c>
      <c r="O606" s="44" t="b">
        <f t="shared" si="133"/>
        <v>1</v>
      </c>
      <c r="P606" s="44">
        <f>IF(AND(INDEX($F$2:$F$15,$A606),$G606,$H606,$I606,$J606,$K606,$O606),$M606*Validation_Lists!$I$3*Validation_Lists!$I$3+$L606*Validation_Lists!$I$3+$N606,Validation_Lists!$I$2)</f>
        <v>999999</v>
      </c>
    </row>
    <row r="607" spans="1:16" x14ac:dyDescent="0.2">
      <c r="A607" s="44">
        <v>11</v>
      </c>
      <c r="B607" s="44">
        <v>11</v>
      </c>
      <c r="C607" s="44">
        <v>2</v>
      </c>
      <c r="D607" s="44" t="s">
        <v>57</v>
      </c>
      <c r="E607" s="44">
        <v>12</v>
      </c>
      <c r="F607" s="44" t="str">
        <f>IF(Fixtures_Rosters!$C$38="","",Fixtures_Rosters!$C$38)</f>
        <v/>
      </c>
      <c r="G607" s="44" t="b">
        <f>AND(LEN($F607&amp;"")&gt;0,UPPER(INDEX(Fixtures_Rosters!$F$27:$F$40,$E607))="YES")</f>
        <v>0</v>
      </c>
      <c r="H607" s="44" t="b">
        <f>INDEX(Fixtures_Rosters!$L$27:$AA$40,$E607,INDEX($D$2:$D$15,$A607))="Available"</f>
        <v>1</v>
      </c>
      <c r="I607" s="44" t="b">
        <f>UPPER(INDEX(Fixtures_Rosters!$I$27:$I$40,$E607))="YES"</f>
        <v>1</v>
      </c>
      <c r="J607" s="44" t="b">
        <f>TRUE</f>
        <v>1</v>
      </c>
      <c r="K607" s="44" t="b">
        <f t="shared" si="131"/>
        <v>0</v>
      </c>
      <c r="L607" s="44">
        <f t="shared" si="128"/>
        <v>60</v>
      </c>
      <c r="M607" s="44">
        <f t="shared" si="132"/>
        <v>10</v>
      </c>
      <c r="N607" s="44">
        <f>MOD($E607-$A607-$C607+ROWS(Fixtures_Rosters!$C$27:$C$40)*2,ROWS(Fixtures_Rosters!$C$27:$C$40))</f>
        <v>13</v>
      </c>
      <c r="O607" s="44" t="b">
        <f t="shared" si="133"/>
        <v>1</v>
      </c>
      <c r="P607" s="44">
        <f>IF(AND(INDEX($F$2:$F$15,$A607),$G607,$H607,$I607,$J607,$K607,$O607),$M607*Validation_Lists!$I$3*Validation_Lists!$I$3+$L607*Validation_Lists!$I$3+$N607,Validation_Lists!$I$2)</f>
        <v>999999</v>
      </c>
    </row>
    <row r="608" spans="1:16" x14ac:dyDescent="0.2">
      <c r="A608" s="44">
        <v>11</v>
      </c>
      <c r="B608" s="44">
        <v>11</v>
      </c>
      <c r="C608" s="44">
        <v>2</v>
      </c>
      <c r="D608" s="44" t="s">
        <v>57</v>
      </c>
      <c r="E608" s="44">
        <v>13</v>
      </c>
      <c r="F608" s="44" t="str">
        <f>IF(Fixtures_Rosters!$C$39="","",Fixtures_Rosters!$C$39)</f>
        <v/>
      </c>
      <c r="G608" s="44" t="b">
        <f>AND(LEN($F608&amp;"")&gt;0,UPPER(INDEX(Fixtures_Rosters!$F$27:$F$40,$E608))="YES")</f>
        <v>0</v>
      </c>
      <c r="H608" s="44" t="b">
        <f>INDEX(Fixtures_Rosters!$L$27:$AA$40,$E608,INDEX($D$2:$D$15,$A608))="Available"</f>
        <v>1</v>
      </c>
      <c r="I608" s="44" t="b">
        <f>UPPER(INDEX(Fixtures_Rosters!$I$27:$I$40,$E608))="YES"</f>
        <v>1</v>
      </c>
      <c r="J608" s="44" t="b">
        <f>TRUE</f>
        <v>1</v>
      </c>
      <c r="K608" s="44" t="b">
        <f t="shared" si="131"/>
        <v>0</v>
      </c>
      <c r="L608" s="44">
        <f t="shared" si="128"/>
        <v>60</v>
      </c>
      <c r="M608" s="44">
        <f t="shared" si="132"/>
        <v>10</v>
      </c>
      <c r="N608" s="44">
        <f>MOD($E608-$A608-$C608+ROWS(Fixtures_Rosters!$C$27:$C$40)*2,ROWS(Fixtures_Rosters!$C$27:$C$40))</f>
        <v>0</v>
      </c>
      <c r="O608" s="44" t="b">
        <f t="shared" si="133"/>
        <v>1</v>
      </c>
      <c r="P608" s="44">
        <f>IF(AND(INDEX($F$2:$F$15,$A608),$G608,$H608,$I608,$J608,$K608,$O608),$M608*Validation_Lists!$I$3*Validation_Lists!$I$3+$L608*Validation_Lists!$I$3+$N608,Validation_Lists!$I$2)</f>
        <v>999999</v>
      </c>
    </row>
    <row r="609" spans="1:16" x14ac:dyDescent="0.2">
      <c r="A609" s="44">
        <v>11</v>
      </c>
      <c r="B609" s="44">
        <v>11</v>
      </c>
      <c r="C609" s="44">
        <v>2</v>
      </c>
      <c r="D609" s="44" t="s">
        <v>57</v>
      </c>
      <c r="E609" s="44">
        <v>14</v>
      </c>
      <c r="F609" s="44" t="str">
        <f>IF(Fixtures_Rosters!$C$40="","",Fixtures_Rosters!$C$40)</f>
        <v/>
      </c>
      <c r="G609" s="44" t="b">
        <f>AND(LEN($F609&amp;"")&gt;0,UPPER(INDEX(Fixtures_Rosters!$F$27:$F$40,$E609))="YES")</f>
        <v>0</v>
      </c>
      <c r="H609" s="44" t="b">
        <f>INDEX(Fixtures_Rosters!$L$27:$AA$40,$E609,INDEX($D$2:$D$15,$A609))="Available"</f>
        <v>1</v>
      </c>
      <c r="I609" s="44" t="b">
        <f>UPPER(INDEX(Fixtures_Rosters!$I$27:$I$40,$E609))="YES"</f>
        <v>1</v>
      </c>
      <c r="J609" s="44" t="b">
        <f>TRUE</f>
        <v>1</v>
      </c>
      <c r="K609" s="44" t="b">
        <f t="shared" si="131"/>
        <v>0</v>
      </c>
      <c r="L609" s="44">
        <f t="shared" si="128"/>
        <v>60</v>
      </c>
      <c r="M609" s="44">
        <f t="shared" si="132"/>
        <v>10</v>
      </c>
      <c r="N609" s="44">
        <f>MOD($E609-$A609-$C609+ROWS(Fixtures_Rosters!$C$27:$C$40)*2,ROWS(Fixtures_Rosters!$C$27:$C$40))</f>
        <v>1</v>
      </c>
      <c r="O609" s="44" t="b">
        <f t="shared" si="133"/>
        <v>1</v>
      </c>
      <c r="P609" s="44">
        <f>IF(AND(INDEX($F$2:$F$15,$A609),$G609,$H609,$I609,$J609,$K609,$O609),$M609*Validation_Lists!$I$3*Validation_Lists!$I$3+$L609*Validation_Lists!$I$3+$N609,Validation_Lists!$I$2)</f>
        <v>999999</v>
      </c>
    </row>
    <row r="610" spans="1:16" x14ac:dyDescent="0.2">
      <c r="A610" s="44">
        <v>11</v>
      </c>
      <c r="B610" s="44">
        <v>11</v>
      </c>
      <c r="C610" s="44">
        <v>3</v>
      </c>
      <c r="D610" s="44" t="s">
        <v>58</v>
      </c>
      <c r="E610" s="44">
        <v>1</v>
      </c>
      <c r="F610" s="44" t="str">
        <f>IF(Fixtures_Rosters!$C$27="","",Fixtures_Rosters!$C$27)</f>
        <v/>
      </c>
      <c r="G610" s="44" t="b">
        <f>AND(LEN($F610&amp;"")&gt;0,UPPER(INDEX(Fixtures_Rosters!$F$27:$F$40,$E610))="YES")</f>
        <v>0</v>
      </c>
      <c r="H610" s="44" t="b">
        <f>INDEX(Fixtures_Rosters!$L$27:$AA$40,$E610,INDEX($D$2:$D$15,$A610))="Available"</f>
        <v>1</v>
      </c>
      <c r="I610" s="44" t="b">
        <f>UPPER(INDEX(Fixtures_Rosters!$J$27:$J$40,$E610))="YES"</f>
        <v>1</v>
      </c>
      <c r="J610" s="44" t="b">
        <f>TRUE</f>
        <v>1</v>
      </c>
      <c r="K610" s="44" t="b">
        <f t="shared" ref="K610:K623" si="134">COUNTIF($J$12:$K$12,$F610)=0</f>
        <v>0</v>
      </c>
      <c r="L610" s="44">
        <f t="shared" si="128"/>
        <v>60</v>
      </c>
      <c r="M610" s="44">
        <f t="shared" ref="M610:M623" si="135">COUNTIF($L$2:$L$11,$F610)</f>
        <v>10</v>
      </c>
      <c r="N610" s="44">
        <f>MOD($E610-$A610-$C610+ROWS(Fixtures_Rosters!$C$27:$C$40)*2,ROWS(Fixtures_Rosters!$C$27:$C$40))</f>
        <v>1</v>
      </c>
      <c r="O610" s="44" t="b">
        <f t="shared" ref="O610:O623" si="136">OR($C$12&lt;&gt;$C$11+1,$F$11=FALSE,$F610&lt;&gt;$L$11)</f>
        <v>1</v>
      </c>
      <c r="P610" s="44">
        <f>IF(AND(INDEX($F$2:$F$15,$A610),$G610,$H610,$I610,$J610,$K610,$O610),$M610*Validation_Lists!$I$3*Validation_Lists!$I$3+$L610*Validation_Lists!$I$3+$N610,Validation_Lists!$I$2)</f>
        <v>999999</v>
      </c>
    </row>
    <row r="611" spans="1:16" x14ac:dyDescent="0.2">
      <c r="A611" s="44">
        <v>11</v>
      </c>
      <c r="B611" s="44">
        <v>11</v>
      </c>
      <c r="C611" s="44">
        <v>3</v>
      </c>
      <c r="D611" s="44" t="s">
        <v>58</v>
      </c>
      <c r="E611" s="44">
        <v>2</v>
      </c>
      <c r="F611" s="44" t="str">
        <f>IF(Fixtures_Rosters!$C$28="","",Fixtures_Rosters!$C$28)</f>
        <v/>
      </c>
      <c r="G611" s="44" t="b">
        <f>AND(LEN($F611&amp;"")&gt;0,UPPER(INDEX(Fixtures_Rosters!$F$27:$F$40,$E611))="YES")</f>
        <v>0</v>
      </c>
      <c r="H611" s="44" t="b">
        <f>INDEX(Fixtures_Rosters!$L$27:$AA$40,$E611,INDEX($D$2:$D$15,$A611))="Available"</f>
        <v>1</v>
      </c>
      <c r="I611" s="44" t="b">
        <f>UPPER(INDEX(Fixtures_Rosters!$J$27:$J$40,$E611))="YES"</f>
        <v>1</v>
      </c>
      <c r="J611" s="44" t="b">
        <f>TRUE</f>
        <v>1</v>
      </c>
      <c r="K611" s="44" t="b">
        <f t="shared" si="134"/>
        <v>0</v>
      </c>
      <c r="L611" s="44">
        <f t="shared" si="128"/>
        <v>60</v>
      </c>
      <c r="M611" s="44">
        <f t="shared" si="135"/>
        <v>10</v>
      </c>
      <c r="N611" s="44">
        <f>MOD($E611-$A611-$C611+ROWS(Fixtures_Rosters!$C$27:$C$40)*2,ROWS(Fixtures_Rosters!$C$27:$C$40))</f>
        <v>2</v>
      </c>
      <c r="O611" s="44" t="b">
        <f t="shared" si="136"/>
        <v>1</v>
      </c>
      <c r="P611" s="44">
        <f>IF(AND(INDEX($F$2:$F$15,$A611),$G611,$H611,$I611,$J611,$K611,$O611),$M611*Validation_Lists!$I$3*Validation_Lists!$I$3+$L611*Validation_Lists!$I$3+$N611,Validation_Lists!$I$2)</f>
        <v>999999</v>
      </c>
    </row>
    <row r="612" spans="1:16" x14ac:dyDescent="0.2">
      <c r="A612" s="44">
        <v>11</v>
      </c>
      <c r="B612" s="44">
        <v>11</v>
      </c>
      <c r="C612" s="44">
        <v>3</v>
      </c>
      <c r="D612" s="44" t="s">
        <v>58</v>
      </c>
      <c r="E612" s="44">
        <v>3</v>
      </c>
      <c r="F612" s="44" t="str">
        <f>IF(Fixtures_Rosters!$C$29="","",Fixtures_Rosters!$C$29)</f>
        <v/>
      </c>
      <c r="G612" s="44" t="b">
        <f>AND(LEN($F612&amp;"")&gt;0,UPPER(INDEX(Fixtures_Rosters!$F$27:$F$40,$E612))="YES")</f>
        <v>0</v>
      </c>
      <c r="H612" s="44" t="b">
        <f>INDEX(Fixtures_Rosters!$L$27:$AA$40,$E612,INDEX($D$2:$D$15,$A612))="Available"</f>
        <v>1</v>
      </c>
      <c r="I612" s="44" t="b">
        <f>UPPER(INDEX(Fixtures_Rosters!$J$27:$J$40,$E612))="YES"</f>
        <v>1</v>
      </c>
      <c r="J612" s="44" t="b">
        <f>TRUE</f>
        <v>1</v>
      </c>
      <c r="K612" s="44" t="b">
        <f t="shared" si="134"/>
        <v>0</v>
      </c>
      <c r="L612" s="44">
        <f t="shared" si="128"/>
        <v>60</v>
      </c>
      <c r="M612" s="44">
        <f t="shared" si="135"/>
        <v>10</v>
      </c>
      <c r="N612" s="44">
        <f>MOD($E612-$A612-$C612+ROWS(Fixtures_Rosters!$C$27:$C$40)*2,ROWS(Fixtures_Rosters!$C$27:$C$40))</f>
        <v>3</v>
      </c>
      <c r="O612" s="44" t="b">
        <f t="shared" si="136"/>
        <v>1</v>
      </c>
      <c r="P612" s="44">
        <f>IF(AND(INDEX($F$2:$F$15,$A612),$G612,$H612,$I612,$J612,$K612,$O612),$M612*Validation_Lists!$I$3*Validation_Lists!$I$3+$L612*Validation_Lists!$I$3+$N612,Validation_Lists!$I$2)</f>
        <v>999999</v>
      </c>
    </row>
    <row r="613" spans="1:16" x14ac:dyDescent="0.2">
      <c r="A613" s="44">
        <v>11</v>
      </c>
      <c r="B613" s="44">
        <v>11</v>
      </c>
      <c r="C613" s="44">
        <v>3</v>
      </c>
      <c r="D613" s="44" t="s">
        <v>58</v>
      </c>
      <c r="E613" s="44">
        <v>4</v>
      </c>
      <c r="F613" s="44" t="str">
        <f>IF(Fixtures_Rosters!$C$30="","",Fixtures_Rosters!$C$30)</f>
        <v/>
      </c>
      <c r="G613" s="44" t="b">
        <f>AND(LEN($F613&amp;"")&gt;0,UPPER(INDEX(Fixtures_Rosters!$F$27:$F$40,$E613))="YES")</f>
        <v>0</v>
      </c>
      <c r="H613" s="44" t="b">
        <f>INDEX(Fixtures_Rosters!$L$27:$AA$40,$E613,INDEX($D$2:$D$15,$A613))="Available"</f>
        <v>1</v>
      </c>
      <c r="I613" s="44" t="b">
        <f>UPPER(INDEX(Fixtures_Rosters!$J$27:$J$40,$E613))="YES"</f>
        <v>1</v>
      </c>
      <c r="J613" s="44" t="b">
        <f>TRUE</f>
        <v>1</v>
      </c>
      <c r="K613" s="44" t="b">
        <f t="shared" si="134"/>
        <v>0</v>
      </c>
      <c r="L613" s="44">
        <f t="shared" si="128"/>
        <v>60</v>
      </c>
      <c r="M613" s="44">
        <f t="shared" si="135"/>
        <v>10</v>
      </c>
      <c r="N613" s="44">
        <f>MOD($E613-$A613-$C613+ROWS(Fixtures_Rosters!$C$27:$C$40)*2,ROWS(Fixtures_Rosters!$C$27:$C$40))</f>
        <v>4</v>
      </c>
      <c r="O613" s="44" t="b">
        <f t="shared" si="136"/>
        <v>1</v>
      </c>
      <c r="P613" s="44">
        <f>IF(AND(INDEX($F$2:$F$15,$A613),$G613,$H613,$I613,$J613,$K613,$O613),$M613*Validation_Lists!$I$3*Validation_Lists!$I$3+$L613*Validation_Lists!$I$3+$N613,Validation_Lists!$I$2)</f>
        <v>999999</v>
      </c>
    </row>
    <row r="614" spans="1:16" x14ac:dyDescent="0.2">
      <c r="A614" s="44">
        <v>11</v>
      </c>
      <c r="B614" s="44">
        <v>11</v>
      </c>
      <c r="C614" s="44">
        <v>3</v>
      </c>
      <c r="D614" s="44" t="s">
        <v>58</v>
      </c>
      <c r="E614" s="44">
        <v>5</v>
      </c>
      <c r="F614" s="44" t="str">
        <f>IF(Fixtures_Rosters!$C$31="","",Fixtures_Rosters!$C$31)</f>
        <v/>
      </c>
      <c r="G614" s="44" t="b">
        <f>AND(LEN($F614&amp;"")&gt;0,UPPER(INDEX(Fixtures_Rosters!$F$27:$F$40,$E614))="YES")</f>
        <v>0</v>
      </c>
      <c r="H614" s="44" t="b">
        <f>INDEX(Fixtures_Rosters!$L$27:$AA$40,$E614,INDEX($D$2:$D$15,$A614))="Available"</f>
        <v>1</v>
      </c>
      <c r="I614" s="44" t="b">
        <f>UPPER(INDEX(Fixtures_Rosters!$J$27:$J$40,$E614))="YES"</f>
        <v>1</v>
      </c>
      <c r="J614" s="44" t="b">
        <f>TRUE</f>
        <v>1</v>
      </c>
      <c r="K614" s="44" t="b">
        <f t="shared" si="134"/>
        <v>0</v>
      </c>
      <c r="L614" s="44">
        <f t="shared" ref="L614:L637" si="137">COUNTIF($H$2:$M$11,$F614)</f>
        <v>60</v>
      </c>
      <c r="M614" s="44">
        <f t="shared" si="135"/>
        <v>10</v>
      </c>
      <c r="N614" s="44">
        <f>MOD($E614-$A614-$C614+ROWS(Fixtures_Rosters!$C$27:$C$40)*2,ROWS(Fixtures_Rosters!$C$27:$C$40))</f>
        <v>5</v>
      </c>
      <c r="O614" s="44" t="b">
        <f t="shared" si="136"/>
        <v>1</v>
      </c>
      <c r="P614" s="44">
        <f>IF(AND(INDEX($F$2:$F$15,$A614),$G614,$H614,$I614,$J614,$K614,$O614),$M614*Validation_Lists!$I$3*Validation_Lists!$I$3+$L614*Validation_Lists!$I$3+$N614,Validation_Lists!$I$2)</f>
        <v>999999</v>
      </c>
    </row>
    <row r="615" spans="1:16" x14ac:dyDescent="0.2">
      <c r="A615" s="44">
        <v>11</v>
      </c>
      <c r="B615" s="44">
        <v>11</v>
      </c>
      <c r="C615" s="44">
        <v>3</v>
      </c>
      <c r="D615" s="44" t="s">
        <v>58</v>
      </c>
      <c r="E615" s="44">
        <v>6</v>
      </c>
      <c r="F615" s="44" t="str">
        <f>IF(Fixtures_Rosters!$C$32="","",Fixtures_Rosters!$C$32)</f>
        <v/>
      </c>
      <c r="G615" s="44" t="b">
        <f>AND(LEN($F615&amp;"")&gt;0,UPPER(INDEX(Fixtures_Rosters!$F$27:$F$40,$E615))="YES")</f>
        <v>0</v>
      </c>
      <c r="H615" s="44" t="b">
        <f>INDEX(Fixtures_Rosters!$L$27:$AA$40,$E615,INDEX($D$2:$D$15,$A615))="Available"</f>
        <v>1</v>
      </c>
      <c r="I615" s="44" t="b">
        <f>UPPER(INDEX(Fixtures_Rosters!$J$27:$J$40,$E615))="YES"</f>
        <v>1</v>
      </c>
      <c r="J615" s="44" t="b">
        <f>TRUE</f>
        <v>1</v>
      </c>
      <c r="K615" s="44" t="b">
        <f t="shared" si="134"/>
        <v>0</v>
      </c>
      <c r="L615" s="44">
        <f t="shared" si="137"/>
        <v>60</v>
      </c>
      <c r="M615" s="44">
        <f t="shared" si="135"/>
        <v>10</v>
      </c>
      <c r="N615" s="44">
        <f>MOD($E615-$A615-$C615+ROWS(Fixtures_Rosters!$C$27:$C$40)*2,ROWS(Fixtures_Rosters!$C$27:$C$40))</f>
        <v>6</v>
      </c>
      <c r="O615" s="44" t="b">
        <f t="shared" si="136"/>
        <v>1</v>
      </c>
      <c r="P615" s="44">
        <f>IF(AND(INDEX($F$2:$F$15,$A615),$G615,$H615,$I615,$J615,$K615,$O615),$M615*Validation_Lists!$I$3*Validation_Lists!$I$3+$L615*Validation_Lists!$I$3+$N615,Validation_Lists!$I$2)</f>
        <v>999999</v>
      </c>
    </row>
    <row r="616" spans="1:16" x14ac:dyDescent="0.2">
      <c r="A616" s="44">
        <v>11</v>
      </c>
      <c r="B616" s="44">
        <v>11</v>
      </c>
      <c r="C616" s="44">
        <v>3</v>
      </c>
      <c r="D616" s="44" t="s">
        <v>58</v>
      </c>
      <c r="E616" s="44">
        <v>7</v>
      </c>
      <c r="F616" s="44" t="str">
        <f>IF(Fixtures_Rosters!$C$33="","",Fixtures_Rosters!$C$33)</f>
        <v/>
      </c>
      <c r="G616" s="44" t="b">
        <f>AND(LEN($F616&amp;"")&gt;0,UPPER(INDEX(Fixtures_Rosters!$F$27:$F$40,$E616))="YES")</f>
        <v>0</v>
      </c>
      <c r="H616" s="44" t="b">
        <f>INDEX(Fixtures_Rosters!$L$27:$AA$40,$E616,INDEX($D$2:$D$15,$A616))="Available"</f>
        <v>1</v>
      </c>
      <c r="I616" s="44" t="b">
        <f>UPPER(INDEX(Fixtures_Rosters!$J$27:$J$40,$E616))="YES"</f>
        <v>1</v>
      </c>
      <c r="J616" s="44" t="b">
        <f>TRUE</f>
        <v>1</v>
      </c>
      <c r="K616" s="44" t="b">
        <f t="shared" si="134"/>
        <v>0</v>
      </c>
      <c r="L616" s="44">
        <f t="shared" si="137"/>
        <v>60</v>
      </c>
      <c r="M616" s="44">
        <f t="shared" si="135"/>
        <v>10</v>
      </c>
      <c r="N616" s="44">
        <f>MOD($E616-$A616-$C616+ROWS(Fixtures_Rosters!$C$27:$C$40)*2,ROWS(Fixtures_Rosters!$C$27:$C$40))</f>
        <v>7</v>
      </c>
      <c r="O616" s="44" t="b">
        <f t="shared" si="136"/>
        <v>1</v>
      </c>
      <c r="P616" s="44">
        <f>IF(AND(INDEX($F$2:$F$15,$A616),$G616,$H616,$I616,$J616,$K616,$O616),$M616*Validation_Lists!$I$3*Validation_Lists!$I$3+$L616*Validation_Lists!$I$3+$N616,Validation_Lists!$I$2)</f>
        <v>999999</v>
      </c>
    </row>
    <row r="617" spans="1:16" x14ac:dyDescent="0.2">
      <c r="A617" s="44">
        <v>11</v>
      </c>
      <c r="B617" s="44">
        <v>11</v>
      </c>
      <c r="C617" s="44">
        <v>3</v>
      </c>
      <c r="D617" s="44" t="s">
        <v>58</v>
      </c>
      <c r="E617" s="44">
        <v>8</v>
      </c>
      <c r="F617" s="44" t="str">
        <f>IF(Fixtures_Rosters!$C$34="","",Fixtures_Rosters!$C$34)</f>
        <v/>
      </c>
      <c r="G617" s="44" t="b">
        <f>AND(LEN($F617&amp;"")&gt;0,UPPER(INDEX(Fixtures_Rosters!$F$27:$F$40,$E617))="YES")</f>
        <v>0</v>
      </c>
      <c r="H617" s="44" t="b">
        <f>INDEX(Fixtures_Rosters!$L$27:$AA$40,$E617,INDEX($D$2:$D$15,$A617))="Available"</f>
        <v>1</v>
      </c>
      <c r="I617" s="44" t="b">
        <f>UPPER(INDEX(Fixtures_Rosters!$J$27:$J$40,$E617))="YES"</f>
        <v>1</v>
      </c>
      <c r="J617" s="44" t="b">
        <f>TRUE</f>
        <v>1</v>
      </c>
      <c r="K617" s="44" t="b">
        <f t="shared" si="134"/>
        <v>0</v>
      </c>
      <c r="L617" s="44">
        <f t="shared" si="137"/>
        <v>60</v>
      </c>
      <c r="M617" s="44">
        <f t="shared" si="135"/>
        <v>10</v>
      </c>
      <c r="N617" s="44">
        <f>MOD($E617-$A617-$C617+ROWS(Fixtures_Rosters!$C$27:$C$40)*2,ROWS(Fixtures_Rosters!$C$27:$C$40))</f>
        <v>8</v>
      </c>
      <c r="O617" s="44" t="b">
        <f t="shared" si="136"/>
        <v>1</v>
      </c>
      <c r="P617" s="44">
        <f>IF(AND(INDEX($F$2:$F$15,$A617),$G617,$H617,$I617,$J617,$K617,$O617),$M617*Validation_Lists!$I$3*Validation_Lists!$I$3+$L617*Validation_Lists!$I$3+$N617,Validation_Lists!$I$2)</f>
        <v>999999</v>
      </c>
    </row>
    <row r="618" spans="1:16" x14ac:dyDescent="0.2">
      <c r="A618" s="44">
        <v>11</v>
      </c>
      <c r="B618" s="44">
        <v>11</v>
      </c>
      <c r="C618" s="44">
        <v>3</v>
      </c>
      <c r="D618" s="44" t="s">
        <v>58</v>
      </c>
      <c r="E618" s="44">
        <v>9</v>
      </c>
      <c r="F618" s="44" t="str">
        <f>IF(Fixtures_Rosters!$C$35="","",Fixtures_Rosters!$C$35)</f>
        <v/>
      </c>
      <c r="G618" s="44" t="b">
        <f>AND(LEN($F618&amp;"")&gt;0,UPPER(INDEX(Fixtures_Rosters!$F$27:$F$40,$E618))="YES")</f>
        <v>0</v>
      </c>
      <c r="H618" s="44" t="b">
        <f>INDEX(Fixtures_Rosters!$L$27:$AA$40,$E618,INDEX($D$2:$D$15,$A618))="Available"</f>
        <v>1</v>
      </c>
      <c r="I618" s="44" t="b">
        <f>UPPER(INDEX(Fixtures_Rosters!$J$27:$J$40,$E618))="YES"</f>
        <v>1</v>
      </c>
      <c r="J618" s="44" t="b">
        <f>TRUE</f>
        <v>1</v>
      </c>
      <c r="K618" s="44" t="b">
        <f t="shared" si="134"/>
        <v>0</v>
      </c>
      <c r="L618" s="44">
        <f t="shared" si="137"/>
        <v>60</v>
      </c>
      <c r="M618" s="44">
        <f t="shared" si="135"/>
        <v>10</v>
      </c>
      <c r="N618" s="44">
        <f>MOD($E618-$A618-$C618+ROWS(Fixtures_Rosters!$C$27:$C$40)*2,ROWS(Fixtures_Rosters!$C$27:$C$40))</f>
        <v>9</v>
      </c>
      <c r="O618" s="44" t="b">
        <f t="shared" si="136"/>
        <v>1</v>
      </c>
      <c r="P618" s="44">
        <f>IF(AND(INDEX($F$2:$F$15,$A618),$G618,$H618,$I618,$J618,$K618,$O618),$M618*Validation_Lists!$I$3*Validation_Lists!$I$3+$L618*Validation_Lists!$I$3+$N618,Validation_Lists!$I$2)</f>
        <v>999999</v>
      </c>
    </row>
    <row r="619" spans="1:16" x14ac:dyDescent="0.2">
      <c r="A619" s="44">
        <v>11</v>
      </c>
      <c r="B619" s="44">
        <v>11</v>
      </c>
      <c r="C619" s="44">
        <v>3</v>
      </c>
      <c r="D619" s="44" t="s">
        <v>58</v>
      </c>
      <c r="E619" s="44">
        <v>10</v>
      </c>
      <c r="F619" s="44" t="str">
        <f>IF(Fixtures_Rosters!$C$36="","",Fixtures_Rosters!$C$36)</f>
        <v/>
      </c>
      <c r="G619" s="44" t="b">
        <f>AND(LEN($F619&amp;"")&gt;0,UPPER(INDEX(Fixtures_Rosters!$F$27:$F$40,$E619))="YES")</f>
        <v>0</v>
      </c>
      <c r="H619" s="44" t="b">
        <f>INDEX(Fixtures_Rosters!$L$27:$AA$40,$E619,INDEX($D$2:$D$15,$A619))="Available"</f>
        <v>1</v>
      </c>
      <c r="I619" s="44" t="b">
        <f>UPPER(INDEX(Fixtures_Rosters!$J$27:$J$40,$E619))="YES"</f>
        <v>1</v>
      </c>
      <c r="J619" s="44" t="b">
        <f>TRUE</f>
        <v>1</v>
      </c>
      <c r="K619" s="44" t="b">
        <f t="shared" si="134"/>
        <v>0</v>
      </c>
      <c r="L619" s="44">
        <f t="shared" si="137"/>
        <v>60</v>
      </c>
      <c r="M619" s="44">
        <f t="shared" si="135"/>
        <v>10</v>
      </c>
      <c r="N619" s="44">
        <f>MOD($E619-$A619-$C619+ROWS(Fixtures_Rosters!$C$27:$C$40)*2,ROWS(Fixtures_Rosters!$C$27:$C$40))</f>
        <v>10</v>
      </c>
      <c r="O619" s="44" t="b">
        <f t="shared" si="136"/>
        <v>1</v>
      </c>
      <c r="P619" s="44">
        <f>IF(AND(INDEX($F$2:$F$15,$A619),$G619,$H619,$I619,$J619,$K619,$O619),$M619*Validation_Lists!$I$3*Validation_Lists!$I$3+$L619*Validation_Lists!$I$3+$N619,Validation_Lists!$I$2)</f>
        <v>999999</v>
      </c>
    </row>
    <row r="620" spans="1:16" x14ac:dyDescent="0.2">
      <c r="A620" s="44">
        <v>11</v>
      </c>
      <c r="B620" s="44">
        <v>11</v>
      </c>
      <c r="C620" s="44">
        <v>3</v>
      </c>
      <c r="D620" s="44" t="s">
        <v>58</v>
      </c>
      <c r="E620" s="44">
        <v>11</v>
      </c>
      <c r="F620" s="44" t="str">
        <f>IF(Fixtures_Rosters!$C$37="","",Fixtures_Rosters!$C$37)</f>
        <v/>
      </c>
      <c r="G620" s="44" t="b">
        <f>AND(LEN($F620&amp;"")&gt;0,UPPER(INDEX(Fixtures_Rosters!$F$27:$F$40,$E620))="YES")</f>
        <v>0</v>
      </c>
      <c r="H620" s="44" t="b">
        <f>INDEX(Fixtures_Rosters!$L$27:$AA$40,$E620,INDEX($D$2:$D$15,$A620))="Available"</f>
        <v>1</v>
      </c>
      <c r="I620" s="44" t="b">
        <f>UPPER(INDEX(Fixtures_Rosters!$J$27:$J$40,$E620))="YES"</f>
        <v>1</v>
      </c>
      <c r="J620" s="44" t="b">
        <f>TRUE</f>
        <v>1</v>
      </c>
      <c r="K620" s="44" t="b">
        <f t="shared" si="134"/>
        <v>0</v>
      </c>
      <c r="L620" s="44">
        <f t="shared" si="137"/>
        <v>60</v>
      </c>
      <c r="M620" s="44">
        <f t="shared" si="135"/>
        <v>10</v>
      </c>
      <c r="N620" s="44">
        <f>MOD($E620-$A620-$C620+ROWS(Fixtures_Rosters!$C$27:$C$40)*2,ROWS(Fixtures_Rosters!$C$27:$C$40))</f>
        <v>11</v>
      </c>
      <c r="O620" s="44" t="b">
        <f t="shared" si="136"/>
        <v>1</v>
      </c>
      <c r="P620" s="44">
        <f>IF(AND(INDEX($F$2:$F$15,$A620),$G620,$H620,$I620,$J620,$K620,$O620),$M620*Validation_Lists!$I$3*Validation_Lists!$I$3+$L620*Validation_Lists!$I$3+$N620,Validation_Lists!$I$2)</f>
        <v>999999</v>
      </c>
    </row>
    <row r="621" spans="1:16" x14ac:dyDescent="0.2">
      <c r="A621" s="44">
        <v>11</v>
      </c>
      <c r="B621" s="44">
        <v>11</v>
      </c>
      <c r="C621" s="44">
        <v>3</v>
      </c>
      <c r="D621" s="44" t="s">
        <v>58</v>
      </c>
      <c r="E621" s="44">
        <v>12</v>
      </c>
      <c r="F621" s="44" t="str">
        <f>IF(Fixtures_Rosters!$C$38="","",Fixtures_Rosters!$C$38)</f>
        <v/>
      </c>
      <c r="G621" s="44" t="b">
        <f>AND(LEN($F621&amp;"")&gt;0,UPPER(INDEX(Fixtures_Rosters!$F$27:$F$40,$E621))="YES")</f>
        <v>0</v>
      </c>
      <c r="H621" s="44" t="b">
        <f>INDEX(Fixtures_Rosters!$L$27:$AA$40,$E621,INDEX($D$2:$D$15,$A621))="Available"</f>
        <v>1</v>
      </c>
      <c r="I621" s="44" t="b">
        <f>UPPER(INDEX(Fixtures_Rosters!$J$27:$J$40,$E621))="YES"</f>
        <v>1</v>
      </c>
      <c r="J621" s="44" t="b">
        <f>TRUE</f>
        <v>1</v>
      </c>
      <c r="K621" s="44" t="b">
        <f t="shared" si="134"/>
        <v>0</v>
      </c>
      <c r="L621" s="44">
        <f t="shared" si="137"/>
        <v>60</v>
      </c>
      <c r="M621" s="44">
        <f t="shared" si="135"/>
        <v>10</v>
      </c>
      <c r="N621" s="44">
        <f>MOD($E621-$A621-$C621+ROWS(Fixtures_Rosters!$C$27:$C$40)*2,ROWS(Fixtures_Rosters!$C$27:$C$40))</f>
        <v>12</v>
      </c>
      <c r="O621" s="44" t="b">
        <f t="shared" si="136"/>
        <v>1</v>
      </c>
      <c r="P621" s="44">
        <f>IF(AND(INDEX($F$2:$F$15,$A621),$G621,$H621,$I621,$J621,$K621,$O621),$M621*Validation_Lists!$I$3*Validation_Lists!$I$3+$L621*Validation_Lists!$I$3+$N621,Validation_Lists!$I$2)</f>
        <v>999999</v>
      </c>
    </row>
    <row r="622" spans="1:16" x14ac:dyDescent="0.2">
      <c r="A622" s="44">
        <v>11</v>
      </c>
      <c r="B622" s="44">
        <v>11</v>
      </c>
      <c r="C622" s="44">
        <v>3</v>
      </c>
      <c r="D622" s="44" t="s">
        <v>58</v>
      </c>
      <c r="E622" s="44">
        <v>13</v>
      </c>
      <c r="F622" s="44" t="str">
        <f>IF(Fixtures_Rosters!$C$39="","",Fixtures_Rosters!$C$39)</f>
        <v/>
      </c>
      <c r="G622" s="44" t="b">
        <f>AND(LEN($F622&amp;"")&gt;0,UPPER(INDEX(Fixtures_Rosters!$F$27:$F$40,$E622))="YES")</f>
        <v>0</v>
      </c>
      <c r="H622" s="44" t="b">
        <f>INDEX(Fixtures_Rosters!$L$27:$AA$40,$E622,INDEX($D$2:$D$15,$A622))="Available"</f>
        <v>1</v>
      </c>
      <c r="I622" s="44" t="b">
        <f>UPPER(INDEX(Fixtures_Rosters!$J$27:$J$40,$E622))="YES"</f>
        <v>1</v>
      </c>
      <c r="J622" s="44" t="b">
        <f>TRUE</f>
        <v>1</v>
      </c>
      <c r="K622" s="44" t="b">
        <f t="shared" si="134"/>
        <v>0</v>
      </c>
      <c r="L622" s="44">
        <f t="shared" si="137"/>
        <v>60</v>
      </c>
      <c r="M622" s="44">
        <f t="shared" si="135"/>
        <v>10</v>
      </c>
      <c r="N622" s="44">
        <f>MOD($E622-$A622-$C622+ROWS(Fixtures_Rosters!$C$27:$C$40)*2,ROWS(Fixtures_Rosters!$C$27:$C$40))</f>
        <v>13</v>
      </c>
      <c r="O622" s="44" t="b">
        <f t="shared" si="136"/>
        <v>1</v>
      </c>
      <c r="P622" s="44">
        <f>IF(AND(INDEX($F$2:$F$15,$A622),$G622,$H622,$I622,$J622,$K622,$O622),$M622*Validation_Lists!$I$3*Validation_Lists!$I$3+$L622*Validation_Lists!$I$3+$N622,Validation_Lists!$I$2)</f>
        <v>999999</v>
      </c>
    </row>
    <row r="623" spans="1:16" x14ac:dyDescent="0.2">
      <c r="A623" s="44">
        <v>11</v>
      </c>
      <c r="B623" s="44">
        <v>11</v>
      </c>
      <c r="C623" s="44">
        <v>3</v>
      </c>
      <c r="D623" s="44" t="s">
        <v>58</v>
      </c>
      <c r="E623" s="44">
        <v>14</v>
      </c>
      <c r="F623" s="44" t="str">
        <f>IF(Fixtures_Rosters!$C$40="","",Fixtures_Rosters!$C$40)</f>
        <v/>
      </c>
      <c r="G623" s="44" t="b">
        <f>AND(LEN($F623&amp;"")&gt;0,UPPER(INDEX(Fixtures_Rosters!$F$27:$F$40,$E623))="YES")</f>
        <v>0</v>
      </c>
      <c r="H623" s="44" t="b">
        <f>INDEX(Fixtures_Rosters!$L$27:$AA$40,$E623,INDEX($D$2:$D$15,$A623))="Available"</f>
        <v>1</v>
      </c>
      <c r="I623" s="44" t="b">
        <f>UPPER(INDEX(Fixtures_Rosters!$J$27:$J$40,$E623))="YES"</f>
        <v>1</v>
      </c>
      <c r="J623" s="44" t="b">
        <f>TRUE</f>
        <v>1</v>
      </c>
      <c r="K623" s="44" t="b">
        <f t="shared" si="134"/>
        <v>0</v>
      </c>
      <c r="L623" s="44">
        <f t="shared" si="137"/>
        <v>60</v>
      </c>
      <c r="M623" s="44">
        <f t="shared" si="135"/>
        <v>10</v>
      </c>
      <c r="N623" s="44">
        <f>MOD($E623-$A623-$C623+ROWS(Fixtures_Rosters!$C$27:$C$40)*2,ROWS(Fixtures_Rosters!$C$27:$C$40))</f>
        <v>0</v>
      </c>
      <c r="O623" s="44" t="b">
        <f t="shared" si="136"/>
        <v>1</v>
      </c>
      <c r="P623" s="44">
        <f>IF(AND(INDEX($F$2:$F$15,$A623),$G623,$H623,$I623,$J623,$K623,$O623),$M623*Validation_Lists!$I$3*Validation_Lists!$I$3+$L623*Validation_Lists!$I$3+$N623,Validation_Lists!$I$2)</f>
        <v>999999</v>
      </c>
    </row>
    <row r="624" spans="1:16" x14ac:dyDescent="0.2">
      <c r="A624" s="44">
        <v>11</v>
      </c>
      <c r="B624" s="44">
        <v>11</v>
      </c>
      <c r="C624" s="44">
        <v>4</v>
      </c>
      <c r="D624" s="44" t="s">
        <v>59</v>
      </c>
      <c r="E624" s="44">
        <v>1</v>
      </c>
      <c r="F624" s="44" t="str">
        <f>IF(Fixtures_Rosters!$C$27="","",Fixtures_Rosters!$C$27)</f>
        <v/>
      </c>
      <c r="G624" s="44" t="b">
        <f>AND(LEN($F624&amp;"")&gt;0,UPPER(INDEX(Fixtures_Rosters!$F$27:$F$40,$E624))="YES")</f>
        <v>0</v>
      </c>
      <c r="H624" s="44" t="b">
        <f>INDEX(Fixtures_Rosters!$L$27:$AA$40,$E624,INDEX($D$2:$D$15,$A624))="Available"</f>
        <v>1</v>
      </c>
      <c r="I624" s="44" t="b">
        <f>AND(UPPER(INDEX($E$2:$E$15,$A624))="HOME",UPPER(INDEX(Fixtures_Rosters!$K$27:$K$40,$E624))="YES")</f>
        <v>0</v>
      </c>
      <c r="J624" s="44" t="b">
        <f>TRUE</f>
        <v>1</v>
      </c>
      <c r="K624" s="44" t="b">
        <f t="shared" ref="K624:K637" si="138">COUNTIF($J$12:$L$12,$F624)=0</f>
        <v>0</v>
      </c>
      <c r="L624" s="44">
        <f t="shared" si="137"/>
        <v>60</v>
      </c>
      <c r="M624" s="44">
        <f t="shared" ref="M624:M637" si="139">COUNTIF($M$2:$M$11,$F624)</f>
        <v>10</v>
      </c>
      <c r="N624" s="44">
        <f>MOD($E624-$A624-$C624+ROWS(Fixtures_Rosters!$C$27:$C$40)*2,ROWS(Fixtures_Rosters!$C$27:$C$40))</f>
        <v>0</v>
      </c>
      <c r="O624" s="44" t="b">
        <f t="shared" ref="O624:O637" si="140">OR($C$12&lt;&gt;$C$11+1,$F$11=FALSE,$F624&lt;&gt;$M$11)</f>
        <v>1</v>
      </c>
      <c r="P624" s="44">
        <f>IF(AND(INDEX($F$2:$F$15,$A624),$G624,$H624,$I624,$J624,$K624,$O624),$M624*Validation_Lists!$I$3*Validation_Lists!$I$3+$L624*Validation_Lists!$I$3+$N624,Validation_Lists!$I$2)</f>
        <v>999999</v>
      </c>
    </row>
    <row r="625" spans="1:16" x14ac:dyDescent="0.2">
      <c r="A625" s="44">
        <v>11</v>
      </c>
      <c r="B625" s="44">
        <v>11</v>
      </c>
      <c r="C625" s="44">
        <v>4</v>
      </c>
      <c r="D625" s="44" t="s">
        <v>59</v>
      </c>
      <c r="E625" s="44">
        <v>2</v>
      </c>
      <c r="F625" s="44" t="str">
        <f>IF(Fixtures_Rosters!$C$28="","",Fixtures_Rosters!$C$28)</f>
        <v/>
      </c>
      <c r="G625" s="44" t="b">
        <f>AND(LEN($F625&amp;"")&gt;0,UPPER(INDEX(Fixtures_Rosters!$F$27:$F$40,$E625))="YES")</f>
        <v>0</v>
      </c>
      <c r="H625" s="44" t="b">
        <f>INDEX(Fixtures_Rosters!$L$27:$AA$40,$E625,INDEX($D$2:$D$15,$A625))="Available"</f>
        <v>1</v>
      </c>
      <c r="I625" s="44" t="b">
        <f>AND(UPPER(INDEX($E$2:$E$15,$A625))="HOME",UPPER(INDEX(Fixtures_Rosters!$K$27:$K$40,$E625))="YES")</f>
        <v>0</v>
      </c>
      <c r="J625" s="44" t="b">
        <f>TRUE</f>
        <v>1</v>
      </c>
      <c r="K625" s="44" t="b">
        <f t="shared" si="138"/>
        <v>0</v>
      </c>
      <c r="L625" s="44">
        <f t="shared" si="137"/>
        <v>60</v>
      </c>
      <c r="M625" s="44">
        <f t="shared" si="139"/>
        <v>10</v>
      </c>
      <c r="N625" s="44">
        <f>MOD($E625-$A625-$C625+ROWS(Fixtures_Rosters!$C$27:$C$40)*2,ROWS(Fixtures_Rosters!$C$27:$C$40))</f>
        <v>1</v>
      </c>
      <c r="O625" s="44" t="b">
        <f t="shared" si="140"/>
        <v>1</v>
      </c>
      <c r="P625" s="44">
        <f>IF(AND(INDEX($F$2:$F$15,$A625),$G625,$H625,$I625,$J625,$K625,$O625),$M625*Validation_Lists!$I$3*Validation_Lists!$I$3+$L625*Validation_Lists!$I$3+$N625,Validation_Lists!$I$2)</f>
        <v>999999</v>
      </c>
    </row>
    <row r="626" spans="1:16" x14ac:dyDescent="0.2">
      <c r="A626" s="44">
        <v>11</v>
      </c>
      <c r="B626" s="44">
        <v>11</v>
      </c>
      <c r="C626" s="44">
        <v>4</v>
      </c>
      <c r="D626" s="44" t="s">
        <v>59</v>
      </c>
      <c r="E626" s="44">
        <v>3</v>
      </c>
      <c r="F626" s="44" t="str">
        <f>IF(Fixtures_Rosters!$C$29="","",Fixtures_Rosters!$C$29)</f>
        <v/>
      </c>
      <c r="G626" s="44" t="b">
        <f>AND(LEN($F626&amp;"")&gt;0,UPPER(INDEX(Fixtures_Rosters!$F$27:$F$40,$E626))="YES")</f>
        <v>0</v>
      </c>
      <c r="H626" s="44" t="b">
        <f>INDEX(Fixtures_Rosters!$L$27:$AA$40,$E626,INDEX($D$2:$D$15,$A626))="Available"</f>
        <v>1</v>
      </c>
      <c r="I626" s="44" t="b">
        <f>AND(UPPER(INDEX($E$2:$E$15,$A626))="HOME",UPPER(INDEX(Fixtures_Rosters!$K$27:$K$40,$E626))="YES")</f>
        <v>0</v>
      </c>
      <c r="J626" s="44" t="b">
        <f>TRUE</f>
        <v>1</v>
      </c>
      <c r="K626" s="44" t="b">
        <f t="shared" si="138"/>
        <v>0</v>
      </c>
      <c r="L626" s="44">
        <f t="shared" si="137"/>
        <v>60</v>
      </c>
      <c r="M626" s="44">
        <f t="shared" si="139"/>
        <v>10</v>
      </c>
      <c r="N626" s="44">
        <f>MOD($E626-$A626-$C626+ROWS(Fixtures_Rosters!$C$27:$C$40)*2,ROWS(Fixtures_Rosters!$C$27:$C$40))</f>
        <v>2</v>
      </c>
      <c r="O626" s="44" t="b">
        <f t="shared" si="140"/>
        <v>1</v>
      </c>
      <c r="P626" s="44">
        <f>IF(AND(INDEX($F$2:$F$15,$A626),$G626,$H626,$I626,$J626,$K626,$O626),$M626*Validation_Lists!$I$3*Validation_Lists!$I$3+$L626*Validation_Lists!$I$3+$N626,Validation_Lists!$I$2)</f>
        <v>999999</v>
      </c>
    </row>
    <row r="627" spans="1:16" x14ac:dyDescent="0.2">
      <c r="A627" s="44">
        <v>11</v>
      </c>
      <c r="B627" s="44">
        <v>11</v>
      </c>
      <c r="C627" s="44">
        <v>4</v>
      </c>
      <c r="D627" s="44" t="s">
        <v>59</v>
      </c>
      <c r="E627" s="44">
        <v>4</v>
      </c>
      <c r="F627" s="44" t="str">
        <f>IF(Fixtures_Rosters!$C$30="","",Fixtures_Rosters!$C$30)</f>
        <v/>
      </c>
      <c r="G627" s="44" t="b">
        <f>AND(LEN($F627&amp;"")&gt;0,UPPER(INDEX(Fixtures_Rosters!$F$27:$F$40,$E627))="YES")</f>
        <v>0</v>
      </c>
      <c r="H627" s="44" t="b">
        <f>INDEX(Fixtures_Rosters!$L$27:$AA$40,$E627,INDEX($D$2:$D$15,$A627))="Available"</f>
        <v>1</v>
      </c>
      <c r="I627" s="44" t="b">
        <f>AND(UPPER(INDEX($E$2:$E$15,$A627))="HOME",UPPER(INDEX(Fixtures_Rosters!$K$27:$K$40,$E627))="YES")</f>
        <v>0</v>
      </c>
      <c r="J627" s="44" t="b">
        <f>TRUE</f>
        <v>1</v>
      </c>
      <c r="K627" s="44" t="b">
        <f t="shared" si="138"/>
        <v>0</v>
      </c>
      <c r="L627" s="44">
        <f t="shared" si="137"/>
        <v>60</v>
      </c>
      <c r="M627" s="44">
        <f t="shared" si="139"/>
        <v>10</v>
      </c>
      <c r="N627" s="44">
        <f>MOD($E627-$A627-$C627+ROWS(Fixtures_Rosters!$C$27:$C$40)*2,ROWS(Fixtures_Rosters!$C$27:$C$40))</f>
        <v>3</v>
      </c>
      <c r="O627" s="44" t="b">
        <f t="shared" si="140"/>
        <v>1</v>
      </c>
      <c r="P627" s="44">
        <f>IF(AND(INDEX($F$2:$F$15,$A627),$G627,$H627,$I627,$J627,$K627,$O627),$M627*Validation_Lists!$I$3*Validation_Lists!$I$3+$L627*Validation_Lists!$I$3+$N627,Validation_Lists!$I$2)</f>
        <v>999999</v>
      </c>
    </row>
    <row r="628" spans="1:16" x14ac:dyDescent="0.2">
      <c r="A628" s="44">
        <v>11</v>
      </c>
      <c r="B628" s="44">
        <v>11</v>
      </c>
      <c r="C628" s="44">
        <v>4</v>
      </c>
      <c r="D628" s="44" t="s">
        <v>59</v>
      </c>
      <c r="E628" s="44">
        <v>5</v>
      </c>
      <c r="F628" s="44" t="str">
        <f>IF(Fixtures_Rosters!$C$31="","",Fixtures_Rosters!$C$31)</f>
        <v/>
      </c>
      <c r="G628" s="44" t="b">
        <f>AND(LEN($F628&amp;"")&gt;0,UPPER(INDEX(Fixtures_Rosters!$F$27:$F$40,$E628))="YES")</f>
        <v>0</v>
      </c>
      <c r="H628" s="44" t="b">
        <f>INDEX(Fixtures_Rosters!$L$27:$AA$40,$E628,INDEX($D$2:$D$15,$A628))="Available"</f>
        <v>1</v>
      </c>
      <c r="I628" s="44" t="b">
        <f>AND(UPPER(INDEX($E$2:$E$15,$A628))="HOME",UPPER(INDEX(Fixtures_Rosters!$K$27:$K$40,$E628))="YES")</f>
        <v>0</v>
      </c>
      <c r="J628" s="44" t="b">
        <f>TRUE</f>
        <v>1</v>
      </c>
      <c r="K628" s="44" t="b">
        <f t="shared" si="138"/>
        <v>0</v>
      </c>
      <c r="L628" s="44">
        <f t="shared" si="137"/>
        <v>60</v>
      </c>
      <c r="M628" s="44">
        <f t="shared" si="139"/>
        <v>10</v>
      </c>
      <c r="N628" s="44">
        <f>MOD($E628-$A628-$C628+ROWS(Fixtures_Rosters!$C$27:$C$40)*2,ROWS(Fixtures_Rosters!$C$27:$C$40))</f>
        <v>4</v>
      </c>
      <c r="O628" s="44" t="b">
        <f t="shared" si="140"/>
        <v>1</v>
      </c>
      <c r="P628" s="44">
        <f>IF(AND(INDEX($F$2:$F$15,$A628),$G628,$H628,$I628,$J628,$K628,$O628),$M628*Validation_Lists!$I$3*Validation_Lists!$I$3+$L628*Validation_Lists!$I$3+$N628,Validation_Lists!$I$2)</f>
        <v>999999</v>
      </c>
    </row>
    <row r="629" spans="1:16" x14ac:dyDescent="0.2">
      <c r="A629" s="44">
        <v>11</v>
      </c>
      <c r="B629" s="44">
        <v>11</v>
      </c>
      <c r="C629" s="44">
        <v>4</v>
      </c>
      <c r="D629" s="44" t="s">
        <v>59</v>
      </c>
      <c r="E629" s="44">
        <v>6</v>
      </c>
      <c r="F629" s="44" t="str">
        <f>IF(Fixtures_Rosters!$C$32="","",Fixtures_Rosters!$C$32)</f>
        <v/>
      </c>
      <c r="G629" s="44" t="b">
        <f>AND(LEN($F629&amp;"")&gt;0,UPPER(INDEX(Fixtures_Rosters!$F$27:$F$40,$E629))="YES")</f>
        <v>0</v>
      </c>
      <c r="H629" s="44" t="b">
        <f>INDEX(Fixtures_Rosters!$L$27:$AA$40,$E629,INDEX($D$2:$D$15,$A629))="Available"</f>
        <v>1</v>
      </c>
      <c r="I629" s="44" t="b">
        <f>AND(UPPER(INDEX($E$2:$E$15,$A629))="HOME",UPPER(INDEX(Fixtures_Rosters!$K$27:$K$40,$E629))="YES")</f>
        <v>0</v>
      </c>
      <c r="J629" s="44" t="b">
        <f>TRUE</f>
        <v>1</v>
      </c>
      <c r="K629" s="44" t="b">
        <f t="shared" si="138"/>
        <v>0</v>
      </c>
      <c r="L629" s="44">
        <f t="shared" si="137"/>
        <v>60</v>
      </c>
      <c r="M629" s="44">
        <f t="shared" si="139"/>
        <v>10</v>
      </c>
      <c r="N629" s="44">
        <f>MOD($E629-$A629-$C629+ROWS(Fixtures_Rosters!$C$27:$C$40)*2,ROWS(Fixtures_Rosters!$C$27:$C$40))</f>
        <v>5</v>
      </c>
      <c r="O629" s="44" t="b">
        <f t="shared" si="140"/>
        <v>1</v>
      </c>
      <c r="P629" s="44">
        <f>IF(AND(INDEX($F$2:$F$15,$A629),$G629,$H629,$I629,$J629,$K629,$O629),$M629*Validation_Lists!$I$3*Validation_Lists!$I$3+$L629*Validation_Lists!$I$3+$N629,Validation_Lists!$I$2)</f>
        <v>999999</v>
      </c>
    </row>
    <row r="630" spans="1:16" x14ac:dyDescent="0.2">
      <c r="A630" s="44">
        <v>11</v>
      </c>
      <c r="B630" s="44">
        <v>11</v>
      </c>
      <c r="C630" s="44">
        <v>4</v>
      </c>
      <c r="D630" s="44" t="s">
        <v>59</v>
      </c>
      <c r="E630" s="44">
        <v>7</v>
      </c>
      <c r="F630" s="44" t="str">
        <f>IF(Fixtures_Rosters!$C$33="","",Fixtures_Rosters!$C$33)</f>
        <v/>
      </c>
      <c r="G630" s="44" t="b">
        <f>AND(LEN($F630&amp;"")&gt;0,UPPER(INDEX(Fixtures_Rosters!$F$27:$F$40,$E630))="YES")</f>
        <v>0</v>
      </c>
      <c r="H630" s="44" t="b">
        <f>INDEX(Fixtures_Rosters!$L$27:$AA$40,$E630,INDEX($D$2:$D$15,$A630))="Available"</f>
        <v>1</v>
      </c>
      <c r="I630" s="44" t="b">
        <f>AND(UPPER(INDEX($E$2:$E$15,$A630))="HOME",UPPER(INDEX(Fixtures_Rosters!$K$27:$K$40,$E630))="YES")</f>
        <v>0</v>
      </c>
      <c r="J630" s="44" t="b">
        <f>TRUE</f>
        <v>1</v>
      </c>
      <c r="K630" s="44" t="b">
        <f t="shared" si="138"/>
        <v>0</v>
      </c>
      <c r="L630" s="44">
        <f t="shared" si="137"/>
        <v>60</v>
      </c>
      <c r="M630" s="44">
        <f t="shared" si="139"/>
        <v>10</v>
      </c>
      <c r="N630" s="44">
        <f>MOD($E630-$A630-$C630+ROWS(Fixtures_Rosters!$C$27:$C$40)*2,ROWS(Fixtures_Rosters!$C$27:$C$40))</f>
        <v>6</v>
      </c>
      <c r="O630" s="44" t="b">
        <f t="shared" si="140"/>
        <v>1</v>
      </c>
      <c r="P630" s="44">
        <f>IF(AND(INDEX($F$2:$F$15,$A630),$G630,$H630,$I630,$J630,$K630,$O630),$M630*Validation_Lists!$I$3*Validation_Lists!$I$3+$L630*Validation_Lists!$I$3+$N630,Validation_Lists!$I$2)</f>
        <v>999999</v>
      </c>
    </row>
    <row r="631" spans="1:16" x14ac:dyDescent="0.2">
      <c r="A631" s="44">
        <v>11</v>
      </c>
      <c r="B631" s="44">
        <v>11</v>
      </c>
      <c r="C631" s="44">
        <v>4</v>
      </c>
      <c r="D631" s="44" t="s">
        <v>59</v>
      </c>
      <c r="E631" s="44">
        <v>8</v>
      </c>
      <c r="F631" s="44" t="str">
        <f>IF(Fixtures_Rosters!$C$34="","",Fixtures_Rosters!$C$34)</f>
        <v/>
      </c>
      <c r="G631" s="44" t="b">
        <f>AND(LEN($F631&amp;"")&gt;0,UPPER(INDEX(Fixtures_Rosters!$F$27:$F$40,$E631))="YES")</f>
        <v>0</v>
      </c>
      <c r="H631" s="44" t="b">
        <f>INDEX(Fixtures_Rosters!$L$27:$AA$40,$E631,INDEX($D$2:$D$15,$A631))="Available"</f>
        <v>1</v>
      </c>
      <c r="I631" s="44" t="b">
        <f>AND(UPPER(INDEX($E$2:$E$15,$A631))="HOME",UPPER(INDEX(Fixtures_Rosters!$K$27:$K$40,$E631))="YES")</f>
        <v>0</v>
      </c>
      <c r="J631" s="44" t="b">
        <f>TRUE</f>
        <v>1</v>
      </c>
      <c r="K631" s="44" t="b">
        <f t="shared" si="138"/>
        <v>0</v>
      </c>
      <c r="L631" s="44">
        <f t="shared" si="137"/>
        <v>60</v>
      </c>
      <c r="M631" s="44">
        <f t="shared" si="139"/>
        <v>10</v>
      </c>
      <c r="N631" s="44">
        <f>MOD($E631-$A631-$C631+ROWS(Fixtures_Rosters!$C$27:$C$40)*2,ROWS(Fixtures_Rosters!$C$27:$C$40))</f>
        <v>7</v>
      </c>
      <c r="O631" s="44" t="b">
        <f t="shared" si="140"/>
        <v>1</v>
      </c>
      <c r="P631" s="44">
        <f>IF(AND(INDEX($F$2:$F$15,$A631),$G631,$H631,$I631,$J631,$K631,$O631),$M631*Validation_Lists!$I$3*Validation_Lists!$I$3+$L631*Validation_Lists!$I$3+$N631,Validation_Lists!$I$2)</f>
        <v>999999</v>
      </c>
    </row>
    <row r="632" spans="1:16" x14ac:dyDescent="0.2">
      <c r="A632" s="44">
        <v>11</v>
      </c>
      <c r="B632" s="44">
        <v>11</v>
      </c>
      <c r="C632" s="44">
        <v>4</v>
      </c>
      <c r="D632" s="44" t="s">
        <v>59</v>
      </c>
      <c r="E632" s="44">
        <v>9</v>
      </c>
      <c r="F632" s="44" t="str">
        <f>IF(Fixtures_Rosters!$C$35="","",Fixtures_Rosters!$C$35)</f>
        <v/>
      </c>
      <c r="G632" s="44" t="b">
        <f>AND(LEN($F632&amp;"")&gt;0,UPPER(INDEX(Fixtures_Rosters!$F$27:$F$40,$E632))="YES")</f>
        <v>0</v>
      </c>
      <c r="H632" s="44" t="b">
        <f>INDEX(Fixtures_Rosters!$L$27:$AA$40,$E632,INDEX($D$2:$D$15,$A632))="Available"</f>
        <v>1</v>
      </c>
      <c r="I632" s="44" t="b">
        <f>AND(UPPER(INDEX($E$2:$E$15,$A632))="HOME",UPPER(INDEX(Fixtures_Rosters!$K$27:$K$40,$E632))="YES")</f>
        <v>0</v>
      </c>
      <c r="J632" s="44" t="b">
        <f>TRUE</f>
        <v>1</v>
      </c>
      <c r="K632" s="44" t="b">
        <f t="shared" si="138"/>
        <v>0</v>
      </c>
      <c r="L632" s="44">
        <f t="shared" si="137"/>
        <v>60</v>
      </c>
      <c r="M632" s="44">
        <f t="shared" si="139"/>
        <v>10</v>
      </c>
      <c r="N632" s="44">
        <f>MOD($E632-$A632-$C632+ROWS(Fixtures_Rosters!$C$27:$C$40)*2,ROWS(Fixtures_Rosters!$C$27:$C$40))</f>
        <v>8</v>
      </c>
      <c r="O632" s="44" t="b">
        <f t="shared" si="140"/>
        <v>1</v>
      </c>
      <c r="P632" s="44">
        <f>IF(AND(INDEX($F$2:$F$15,$A632),$G632,$H632,$I632,$J632,$K632,$O632),$M632*Validation_Lists!$I$3*Validation_Lists!$I$3+$L632*Validation_Lists!$I$3+$N632,Validation_Lists!$I$2)</f>
        <v>999999</v>
      </c>
    </row>
    <row r="633" spans="1:16" x14ac:dyDescent="0.2">
      <c r="A633" s="44">
        <v>11</v>
      </c>
      <c r="B633" s="44">
        <v>11</v>
      </c>
      <c r="C633" s="44">
        <v>4</v>
      </c>
      <c r="D633" s="44" t="s">
        <v>59</v>
      </c>
      <c r="E633" s="44">
        <v>10</v>
      </c>
      <c r="F633" s="44" t="str">
        <f>IF(Fixtures_Rosters!$C$36="","",Fixtures_Rosters!$C$36)</f>
        <v/>
      </c>
      <c r="G633" s="44" t="b">
        <f>AND(LEN($F633&amp;"")&gt;0,UPPER(INDEX(Fixtures_Rosters!$F$27:$F$40,$E633))="YES")</f>
        <v>0</v>
      </c>
      <c r="H633" s="44" t="b">
        <f>INDEX(Fixtures_Rosters!$L$27:$AA$40,$E633,INDEX($D$2:$D$15,$A633))="Available"</f>
        <v>1</v>
      </c>
      <c r="I633" s="44" t="b">
        <f>AND(UPPER(INDEX($E$2:$E$15,$A633))="HOME",UPPER(INDEX(Fixtures_Rosters!$K$27:$K$40,$E633))="YES")</f>
        <v>0</v>
      </c>
      <c r="J633" s="44" t="b">
        <f>TRUE</f>
        <v>1</v>
      </c>
      <c r="K633" s="44" t="b">
        <f t="shared" si="138"/>
        <v>0</v>
      </c>
      <c r="L633" s="44">
        <f t="shared" si="137"/>
        <v>60</v>
      </c>
      <c r="M633" s="44">
        <f t="shared" si="139"/>
        <v>10</v>
      </c>
      <c r="N633" s="44">
        <f>MOD($E633-$A633-$C633+ROWS(Fixtures_Rosters!$C$27:$C$40)*2,ROWS(Fixtures_Rosters!$C$27:$C$40))</f>
        <v>9</v>
      </c>
      <c r="O633" s="44" t="b">
        <f t="shared" si="140"/>
        <v>1</v>
      </c>
      <c r="P633" s="44">
        <f>IF(AND(INDEX($F$2:$F$15,$A633),$G633,$H633,$I633,$J633,$K633,$O633),$M633*Validation_Lists!$I$3*Validation_Lists!$I$3+$L633*Validation_Lists!$I$3+$N633,Validation_Lists!$I$2)</f>
        <v>999999</v>
      </c>
    </row>
    <row r="634" spans="1:16" x14ac:dyDescent="0.2">
      <c r="A634" s="44">
        <v>11</v>
      </c>
      <c r="B634" s="44">
        <v>11</v>
      </c>
      <c r="C634" s="44">
        <v>4</v>
      </c>
      <c r="D634" s="44" t="s">
        <v>59</v>
      </c>
      <c r="E634" s="44">
        <v>11</v>
      </c>
      <c r="F634" s="44" t="str">
        <f>IF(Fixtures_Rosters!$C$37="","",Fixtures_Rosters!$C$37)</f>
        <v/>
      </c>
      <c r="G634" s="44" t="b">
        <f>AND(LEN($F634&amp;"")&gt;0,UPPER(INDEX(Fixtures_Rosters!$F$27:$F$40,$E634))="YES")</f>
        <v>0</v>
      </c>
      <c r="H634" s="44" t="b">
        <f>INDEX(Fixtures_Rosters!$L$27:$AA$40,$E634,INDEX($D$2:$D$15,$A634))="Available"</f>
        <v>1</v>
      </c>
      <c r="I634" s="44" t="b">
        <f>AND(UPPER(INDEX($E$2:$E$15,$A634))="HOME",UPPER(INDEX(Fixtures_Rosters!$K$27:$K$40,$E634))="YES")</f>
        <v>0</v>
      </c>
      <c r="J634" s="44" t="b">
        <f>TRUE</f>
        <v>1</v>
      </c>
      <c r="K634" s="44" t="b">
        <f t="shared" si="138"/>
        <v>0</v>
      </c>
      <c r="L634" s="44">
        <f t="shared" si="137"/>
        <v>60</v>
      </c>
      <c r="M634" s="44">
        <f t="shared" si="139"/>
        <v>10</v>
      </c>
      <c r="N634" s="44">
        <f>MOD($E634-$A634-$C634+ROWS(Fixtures_Rosters!$C$27:$C$40)*2,ROWS(Fixtures_Rosters!$C$27:$C$40))</f>
        <v>10</v>
      </c>
      <c r="O634" s="44" t="b">
        <f t="shared" si="140"/>
        <v>1</v>
      </c>
      <c r="P634" s="44">
        <f>IF(AND(INDEX($F$2:$F$15,$A634),$G634,$H634,$I634,$J634,$K634,$O634),$M634*Validation_Lists!$I$3*Validation_Lists!$I$3+$L634*Validation_Lists!$I$3+$N634,Validation_Lists!$I$2)</f>
        <v>999999</v>
      </c>
    </row>
    <row r="635" spans="1:16" x14ac:dyDescent="0.2">
      <c r="A635" s="44">
        <v>11</v>
      </c>
      <c r="B635" s="44">
        <v>11</v>
      </c>
      <c r="C635" s="44">
        <v>4</v>
      </c>
      <c r="D635" s="44" t="s">
        <v>59</v>
      </c>
      <c r="E635" s="44">
        <v>12</v>
      </c>
      <c r="F635" s="44" t="str">
        <f>IF(Fixtures_Rosters!$C$38="","",Fixtures_Rosters!$C$38)</f>
        <v/>
      </c>
      <c r="G635" s="44" t="b">
        <f>AND(LEN($F635&amp;"")&gt;0,UPPER(INDEX(Fixtures_Rosters!$F$27:$F$40,$E635))="YES")</f>
        <v>0</v>
      </c>
      <c r="H635" s="44" t="b">
        <f>INDEX(Fixtures_Rosters!$L$27:$AA$40,$E635,INDEX($D$2:$D$15,$A635))="Available"</f>
        <v>1</v>
      </c>
      <c r="I635" s="44" t="b">
        <f>AND(UPPER(INDEX($E$2:$E$15,$A635))="HOME",UPPER(INDEX(Fixtures_Rosters!$K$27:$K$40,$E635))="YES")</f>
        <v>0</v>
      </c>
      <c r="J635" s="44" t="b">
        <f>TRUE</f>
        <v>1</v>
      </c>
      <c r="K635" s="44" t="b">
        <f t="shared" si="138"/>
        <v>0</v>
      </c>
      <c r="L635" s="44">
        <f t="shared" si="137"/>
        <v>60</v>
      </c>
      <c r="M635" s="44">
        <f t="shared" si="139"/>
        <v>10</v>
      </c>
      <c r="N635" s="44">
        <f>MOD($E635-$A635-$C635+ROWS(Fixtures_Rosters!$C$27:$C$40)*2,ROWS(Fixtures_Rosters!$C$27:$C$40))</f>
        <v>11</v>
      </c>
      <c r="O635" s="44" t="b">
        <f t="shared" si="140"/>
        <v>1</v>
      </c>
      <c r="P635" s="44">
        <f>IF(AND(INDEX($F$2:$F$15,$A635),$G635,$H635,$I635,$J635,$K635,$O635),$M635*Validation_Lists!$I$3*Validation_Lists!$I$3+$L635*Validation_Lists!$I$3+$N635,Validation_Lists!$I$2)</f>
        <v>999999</v>
      </c>
    </row>
    <row r="636" spans="1:16" x14ac:dyDescent="0.2">
      <c r="A636" s="44">
        <v>11</v>
      </c>
      <c r="B636" s="44">
        <v>11</v>
      </c>
      <c r="C636" s="44">
        <v>4</v>
      </c>
      <c r="D636" s="44" t="s">
        <v>59</v>
      </c>
      <c r="E636" s="44">
        <v>13</v>
      </c>
      <c r="F636" s="44" t="str">
        <f>IF(Fixtures_Rosters!$C$39="","",Fixtures_Rosters!$C$39)</f>
        <v/>
      </c>
      <c r="G636" s="44" t="b">
        <f>AND(LEN($F636&amp;"")&gt;0,UPPER(INDEX(Fixtures_Rosters!$F$27:$F$40,$E636))="YES")</f>
        <v>0</v>
      </c>
      <c r="H636" s="44" t="b">
        <f>INDEX(Fixtures_Rosters!$L$27:$AA$40,$E636,INDEX($D$2:$D$15,$A636))="Available"</f>
        <v>1</v>
      </c>
      <c r="I636" s="44" t="b">
        <f>AND(UPPER(INDEX($E$2:$E$15,$A636))="HOME",UPPER(INDEX(Fixtures_Rosters!$K$27:$K$40,$E636))="YES")</f>
        <v>0</v>
      </c>
      <c r="J636" s="44" t="b">
        <f>TRUE</f>
        <v>1</v>
      </c>
      <c r="K636" s="44" t="b">
        <f t="shared" si="138"/>
        <v>0</v>
      </c>
      <c r="L636" s="44">
        <f t="shared" si="137"/>
        <v>60</v>
      </c>
      <c r="M636" s="44">
        <f t="shared" si="139"/>
        <v>10</v>
      </c>
      <c r="N636" s="44">
        <f>MOD($E636-$A636-$C636+ROWS(Fixtures_Rosters!$C$27:$C$40)*2,ROWS(Fixtures_Rosters!$C$27:$C$40))</f>
        <v>12</v>
      </c>
      <c r="O636" s="44" t="b">
        <f t="shared" si="140"/>
        <v>1</v>
      </c>
      <c r="P636" s="44">
        <f>IF(AND(INDEX($F$2:$F$15,$A636),$G636,$H636,$I636,$J636,$K636,$O636),$M636*Validation_Lists!$I$3*Validation_Lists!$I$3+$L636*Validation_Lists!$I$3+$N636,Validation_Lists!$I$2)</f>
        <v>999999</v>
      </c>
    </row>
    <row r="637" spans="1:16" x14ac:dyDescent="0.2">
      <c r="A637" s="44">
        <v>11</v>
      </c>
      <c r="B637" s="44">
        <v>11</v>
      </c>
      <c r="C637" s="44">
        <v>4</v>
      </c>
      <c r="D637" s="44" t="s">
        <v>59</v>
      </c>
      <c r="E637" s="44">
        <v>14</v>
      </c>
      <c r="F637" s="44" t="str">
        <f>IF(Fixtures_Rosters!$C$40="","",Fixtures_Rosters!$C$40)</f>
        <v/>
      </c>
      <c r="G637" s="44" t="b">
        <f>AND(LEN($F637&amp;"")&gt;0,UPPER(INDEX(Fixtures_Rosters!$F$27:$F$40,$E637))="YES")</f>
        <v>0</v>
      </c>
      <c r="H637" s="44" t="b">
        <f>INDEX(Fixtures_Rosters!$L$27:$AA$40,$E637,INDEX($D$2:$D$15,$A637))="Available"</f>
        <v>1</v>
      </c>
      <c r="I637" s="44" t="b">
        <f>AND(UPPER(INDEX($E$2:$E$15,$A637))="HOME",UPPER(INDEX(Fixtures_Rosters!$K$27:$K$40,$E637))="YES")</f>
        <v>0</v>
      </c>
      <c r="J637" s="44" t="b">
        <f>TRUE</f>
        <v>1</v>
      </c>
      <c r="K637" s="44" t="b">
        <f t="shared" si="138"/>
        <v>0</v>
      </c>
      <c r="L637" s="44">
        <f t="shared" si="137"/>
        <v>60</v>
      </c>
      <c r="M637" s="44">
        <f t="shared" si="139"/>
        <v>10</v>
      </c>
      <c r="N637" s="44">
        <f>MOD($E637-$A637-$C637+ROWS(Fixtures_Rosters!$C$27:$C$40)*2,ROWS(Fixtures_Rosters!$C$27:$C$40))</f>
        <v>13</v>
      </c>
      <c r="O637" s="44" t="b">
        <f t="shared" si="140"/>
        <v>1</v>
      </c>
      <c r="P637" s="44">
        <f>IF(AND(INDEX($F$2:$F$15,$A637),$G637,$H637,$I637,$J637,$K637,$O637),$M637*Validation_Lists!$I$3*Validation_Lists!$I$3+$L637*Validation_Lists!$I$3+$N637,Validation_Lists!$I$2)</f>
        <v>999999</v>
      </c>
    </row>
    <row r="638" spans="1:16" x14ac:dyDescent="0.2">
      <c r="A638" s="44">
        <v>12</v>
      </c>
      <c r="B638" s="44">
        <v>12</v>
      </c>
      <c r="C638" s="44">
        <v>1</v>
      </c>
      <c r="D638" s="44" t="s">
        <v>56</v>
      </c>
      <c r="E638" s="44">
        <v>1</v>
      </c>
      <c r="F638" s="44" t="str">
        <f>IF(Fixtures_Rosters!$C$27="","",Fixtures_Rosters!$C$27)</f>
        <v/>
      </c>
      <c r="G638" s="44" t="b">
        <f>AND(LEN($F638&amp;"")&gt;0,UPPER(INDEX(Fixtures_Rosters!$F$27:$F$40,$E638))="YES")</f>
        <v>0</v>
      </c>
      <c r="H638" s="44" t="b">
        <f>INDEX(Fixtures_Rosters!$L$27:$AA$40,$E638,INDEX($D$2:$D$15,$A638))="Available"</f>
        <v>1</v>
      </c>
      <c r="I638" s="44" t="b">
        <f>AND(NOT(OR(UPPER(INDEX(Fixtures_Rosters!$G$27:$G$40,$E638))="COACH",UPPER(INDEX(Fixtures_Rosters!$G$27:$G$40,$E638))="ASSISTANT COACH")),IF(UPPER(INDEX($E$2:$E$15,$A638))="HOME",OR(UPPER(INDEX(Fixtures_Rosters!$E$27:$E$40,$E638))="ELECTRONIC",UPPER(INDEX(Fixtures_Rosters!$E$27:$E$40,$E638))="BOTH"),IF(UPPER(INDEX($E$2:$E$15,$A638))="AWAY",OR(UPPER(INDEX(Fixtures_Rosters!$E$27:$E$40,$E638))="PAPER",UPPER(INDEX(Fixtures_Rosters!$E$27:$E$40,$E638))="BOTH"),FALSE)))</f>
        <v>0</v>
      </c>
      <c r="J638" s="44" t="b">
        <f>TRUE</f>
        <v>1</v>
      </c>
      <c r="K638" s="44" t="b">
        <f>TRUE</f>
        <v>1</v>
      </c>
      <c r="L638" s="44">
        <f t="shared" ref="L638:L669" si="141">COUNTIF($H$2:$M$12,$F638)</f>
        <v>66</v>
      </c>
      <c r="M638" s="44">
        <f t="shared" ref="M638:M651" si="142">COUNTIF($J$2:$J$12,$F638)</f>
        <v>11</v>
      </c>
      <c r="N638" s="44">
        <f>MOD($E638-$A638-$C638+ROWS(Fixtures_Rosters!$C$27:$C$40)*2,ROWS(Fixtures_Rosters!$C$27:$C$40))</f>
        <v>2</v>
      </c>
      <c r="O638" s="44" t="b">
        <f t="shared" ref="O638:O651" si="143">OR($C$13&lt;&gt;$C$12+1,$F$12=FALSE,$F638&lt;&gt;$J$12)</f>
        <v>1</v>
      </c>
      <c r="P638" s="44">
        <f>IF(AND(INDEX($F$2:$F$15,$A638),$G638,$H638,$I638,$J638,$K638,$O638),$M638*Validation_Lists!$I$3*Validation_Lists!$I$3+$L638*Validation_Lists!$I$3+$N638,Validation_Lists!$I$2)</f>
        <v>999999</v>
      </c>
    </row>
    <row r="639" spans="1:16" x14ac:dyDescent="0.2">
      <c r="A639" s="44">
        <v>12</v>
      </c>
      <c r="B639" s="44">
        <v>12</v>
      </c>
      <c r="C639" s="44">
        <v>1</v>
      </c>
      <c r="D639" s="44" t="s">
        <v>56</v>
      </c>
      <c r="E639" s="44">
        <v>2</v>
      </c>
      <c r="F639" s="44" t="str">
        <f>IF(Fixtures_Rosters!$C$28="","",Fixtures_Rosters!$C$28)</f>
        <v/>
      </c>
      <c r="G639" s="44" t="b">
        <f>AND(LEN($F639&amp;"")&gt;0,UPPER(INDEX(Fixtures_Rosters!$F$27:$F$40,$E639))="YES")</f>
        <v>0</v>
      </c>
      <c r="H639" s="44" t="b">
        <f>INDEX(Fixtures_Rosters!$L$27:$AA$40,$E639,INDEX($D$2:$D$15,$A639))="Available"</f>
        <v>1</v>
      </c>
      <c r="I639" s="44" t="b">
        <f>AND(NOT(OR(UPPER(INDEX(Fixtures_Rosters!$G$27:$G$40,$E639))="COACH",UPPER(INDEX(Fixtures_Rosters!$G$27:$G$40,$E639))="ASSISTANT COACH")),IF(UPPER(INDEX($E$2:$E$15,$A639))="HOME",OR(UPPER(INDEX(Fixtures_Rosters!$E$27:$E$40,$E639))="ELECTRONIC",UPPER(INDEX(Fixtures_Rosters!$E$27:$E$40,$E639))="BOTH"),IF(UPPER(INDEX($E$2:$E$15,$A639))="AWAY",OR(UPPER(INDEX(Fixtures_Rosters!$E$27:$E$40,$E639))="PAPER",UPPER(INDEX(Fixtures_Rosters!$E$27:$E$40,$E639))="BOTH"),FALSE)))</f>
        <v>0</v>
      </c>
      <c r="J639" s="44" t="b">
        <f>TRUE</f>
        <v>1</v>
      </c>
      <c r="K639" s="44" t="b">
        <f>TRUE</f>
        <v>1</v>
      </c>
      <c r="L639" s="44">
        <f t="shared" si="141"/>
        <v>66</v>
      </c>
      <c r="M639" s="44">
        <f t="shared" si="142"/>
        <v>11</v>
      </c>
      <c r="N639" s="44">
        <f>MOD($E639-$A639-$C639+ROWS(Fixtures_Rosters!$C$27:$C$40)*2,ROWS(Fixtures_Rosters!$C$27:$C$40))</f>
        <v>3</v>
      </c>
      <c r="O639" s="44" t="b">
        <f t="shared" si="143"/>
        <v>1</v>
      </c>
      <c r="P639" s="44">
        <f>IF(AND(INDEX($F$2:$F$15,$A639),$G639,$H639,$I639,$J639,$K639,$O639),$M639*Validation_Lists!$I$3*Validation_Lists!$I$3+$L639*Validation_Lists!$I$3+$N639,Validation_Lists!$I$2)</f>
        <v>999999</v>
      </c>
    </row>
    <row r="640" spans="1:16" x14ac:dyDescent="0.2">
      <c r="A640" s="44">
        <v>12</v>
      </c>
      <c r="B640" s="44">
        <v>12</v>
      </c>
      <c r="C640" s="44">
        <v>1</v>
      </c>
      <c r="D640" s="44" t="s">
        <v>56</v>
      </c>
      <c r="E640" s="44">
        <v>3</v>
      </c>
      <c r="F640" s="44" t="str">
        <f>IF(Fixtures_Rosters!$C$29="","",Fixtures_Rosters!$C$29)</f>
        <v/>
      </c>
      <c r="G640" s="44" t="b">
        <f>AND(LEN($F640&amp;"")&gt;0,UPPER(INDEX(Fixtures_Rosters!$F$27:$F$40,$E640))="YES")</f>
        <v>0</v>
      </c>
      <c r="H640" s="44" t="b">
        <f>INDEX(Fixtures_Rosters!$L$27:$AA$40,$E640,INDEX($D$2:$D$15,$A640))="Available"</f>
        <v>1</v>
      </c>
      <c r="I640" s="44" t="b">
        <f>AND(NOT(OR(UPPER(INDEX(Fixtures_Rosters!$G$27:$G$40,$E640))="COACH",UPPER(INDEX(Fixtures_Rosters!$G$27:$G$40,$E640))="ASSISTANT COACH")),IF(UPPER(INDEX($E$2:$E$15,$A640))="HOME",OR(UPPER(INDEX(Fixtures_Rosters!$E$27:$E$40,$E640))="ELECTRONIC",UPPER(INDEX(Fixtures_Rosters!$E$27:$E$40,$E640))="BOTH"),IF(UPPER(INDEX($E$2:$E$15,$A640))="AWAY",OR(UPPER(INDEX(Fixtures_Rosters!$E$27:$E$40,$E640))="PAPER",UPPER(INDEX(Fixtures_Rosters!$E$27:$E$40,$E640))="BOTH"),FALSE)))</f>
        <v>0</v>
      </c>
      <c r="J640" s="44" t="b">
        <f>TRUE</f>
        <v>1</v>
      </c>
      <c r="K640" s="44" t="b">
        <f>TRUE</f>
        <v>1</v>
      </c>
      <c r="L640" s="44">
        <f t="shared" si="141"/>
        <v>66</v>
      </c>
      <c r="M640" s="44">
        <f t="shared" si="142"/>
        <v>11</v>
      </c>
      <c r="N640" s="44">
        <f>MOD($E640-$A640-$C640+ROWS(Fixtures_Rosters!$C$27:$C$40)*2,ROWS(Fixtures_Rosters!$C$27:$C$40))</f>
        <v>4</v>
      </c>
      <c r="O640" s="44" t="b">
        <f t="shared" si="143"/>
        <v>1</v>
      </c>
      <c r="P640" s="44">
        <f>IF(AND(INDEX($F$2:$F$15,$A640),$G640,$H640,$I640,$J640,$K640,$O640),$M640*Validation_Lists!$I$3*Validation_Lists!$I$3+$L640*Validation_Lists!$I$3+$N640,Validation_Lists!$I$2)</f>
        <v>999999</v>
      </c>
    </row>
    <row r="641" spans="1:16" x14ac:dyDescent="0.2">
      <c r="A641" s="44">
        <v>12</v>
      </c>
      <c r="B641" s="44">
        <v>12</v>
      </c>
      <c r="C641" s="44">
        <v>1</v>
      </c>
      <c r="D641" s="44" t="s">
        <v>56</v>
      </c>
      <c r="E641" s="44">
        <v>4</v>
      </c>
      <c r="F641" s="44" t="str">
        <f>IF(Fixtures_Rosters!$C$30="","",Fixtures_Rosters!$C$30)</f>
        <v/>
      </c>
      <c r="G641" s="44" t="b">
        <f>AND(LEN($F641&amp;"")&gt;0,UPPER(INDEX(Fixtures_Rosters!$F$27:$F$40,$E641))="YES")</f>
        <v>0</v>
      </c>
      <c r="H641" s="44" t="b">
        <f>INDEX(Fixtures_Rosters!$L$27:$AA$40,$E641,INDEX($D$2:$D$15,$A641))="Available"</f>
        <v>1</v>
      </c>
      <c r="I641" s="44" t="b">
        <f>AND(NOT(OR(UPPER(INDEX(Fixtures_Rosters!$G$27:$G$40,$E641))="COACH",UPPER(INDEX(Fixtures_Rosters!$G$27:$G$40,$E641))="ASSISTANT COACH")),IF(UPPER(INDEX($E$2:$E$15,$A641))="HOME",OR(UPPER(INDEX(Fixtures_Rosters!$E$27:$E$40,$E641))="ELECTRONIC",UPPER(INDEX(Fixtures_Rosters!$E$27:$E$40,$E641))="BOTH"),IF(UPPER(INDEX($E$2:$E$15,$A641))="AWAY",OR(UPPER(INDEX(Fixtures_Rosters!$E$27:$E$40,$E641))="PAPER",UPPER(INDEX(Fixtures_Rosters!$E$27:$E$40,$E641))="BOTH"),FALSE)))</f>
        <v>0</v>
      </c>
      <c r="J641" s="44" t="b">
        <f>TRUE</f>
        <v>1</v>
      </c>
      <c r="K641" s="44" t="b">
        <f>TRUE</f>
        <v>1</v>
      </c>
      <c r="L641" s="44">
        <f t="shared" si="141"/>
        <v>66</v>
      </c>
      <c r="M641" s="44">
        <f t="shared" si="142"/>
        <v>11</v>
      </c>
      <c r="N641" s="44">
        <f>MOD($E641-$A641-$C641+ROWS(Fixtures_Rosters!$C$27:$C$40)*2,ROWS(Fixtures_Rosters!$C$27:$C$40))</f>
        <v>5</v>
      </c>
      <c r="O641" s="44" t="b">
        <f t="shared" si="143"/>
        <v>1</v>
      </c>
      <c r="P641" s="44">
        <f>IF(AND(INDEX($F$2:$F$15,$A641),$G641,$H641,$I641,$J641,$K641,$O641),$M641*Validation_Lists!$I$3*Validation_Lists!$I$3+$L641*Validation_Lists!$I$3+$N641,Validation_Lists!$I$2)</f>
        <v>999999</v>
      </c>
    </row>
    <row r="642" spans="1:16" x14ac:dyDescent="0.2">
      <c r="A642" s="44">
        <v>12</v>
      </c>
      <c r="B642" s="44">
        <v>12</v>
      </c>
      <c r="C642" s="44">
        <v>1</v>
      </c>
      <c r="D642" s="44" t="s">
        <v>56</v>
      </c>
      <c r="E642" s="44">
        <v>5</v>
      </c>
      <c r="F642" s="44" t="str">
        <f>IF(Fixtures_Rosters!$C$31="","",Fixtures_Rosters!$C$31)</f>
        <v/>
      </c>
      <c r="G642" s="44" t="b">
        <f>AND(LEN($F642&amp;"")&gt;0,UPPER(INDEX(Fixtures_Rosters!$F$27:$F$40,$E642))="YES")</f>
        <v>0</v>
      </c>
      <c r="H642" s="44" t="b">
        <f>INDEX(Fixtures_Rosters!$L$27:$AA$40,$E642,INDEX($D$2:$D$15,$A642))="Available"</f>
        <v>1</v>
      </c>
      <c r="I642" s="44" t="b">
        <f>AND(NOT(OR(UPPER(INDEX(Fixtures_Rosters!$G$27:$G$40,$E642))="COACH",UPPER(INDEX(Fixtures_Rosters!$G$27:$G$40,$E642))="ASSISTANT COACH")),IF(UPPER(INDEX($E$2:$E$15,$A642))="HOME",OR(UPPER(INDEX(Fixtures_Rosters!$E$27:$E$40,$E642))="ELECTRONIC",UPPER(INDEX(Fixtures_Rosters!$E$27:$E$40,$E642))="BOTH"),IF(UPPER(INDEX($E$2:$E$15,$A642))="AWAY",OR(UPPER(INDEX(Fixtures_Rosters!$E$27:$E$40,$E642))="PAPER",UPPER(INDEX(Fixtures_Rosters!$E$27:$E$40,$E642))="BOTH"),FALSE)))</f>
        <v>0</v>
      </c>
      <c r="J642" s="44" t="b">
        <f>TRUE</f>
        <v>1</v>
      </c>
      <c r="K642" s="44" t="b">
        <f>TRUE</f>
        <v>1</v>
      </c>
      <c r="L642" s="44">
        <f t="shared" si="141"/>
        <v>66</v>
      </c>
      <c r="M642" s="44">
        <f t="shared" si="142"/>
        <v>11</v>
      </c>
      <c r="N642" s="44">
        <f>MOD($E642-$A642-$C642+ROWS(Fixtures_Rosters!$C$27:$C$40)*2,ROWS(Fixtures_Rosters!$C$27:$C$40))</f>
        <v>6</v>
      </c>
      <c r="O642" s="44" t="b">
        <f t="shared" si="143"/>
        <v>1</v>
      </c>
      <c r="P642" s="44">
        <f>IF(AND(INDEX($F$2:$F$15,$A642),$G642,$H642,$I642,$J642,$K642,$O642),$M642*Validation_Lists!$I$3*Validation_Lists!$I$3+$L642*Validation_Lists!$I$3+$N642,Validation_Lists!$I$2)</f>
        <v>999999</v>
      </c>
    </row>
    <row r="643" spans="1:16" x14ac:dyDescent="0.2">
      <c r="A643" s="44">
        <v>12</v>
      </c>
      <c r="B643" s="44">
        <v>12</v>
      </c>
      <c r="C643" s="44">
        <v>1</v>
      </c>
      <c r="D643" s="44" t="s">
        <v>56</v>
      </c>
      <c r="E643" s="44">
        <v>6</v>
      </c>
      <c r="F643" s="44" t="str">
        <f>IF(Fixtures_Rosters!$C$32="","",Fixtures_Rosters!$C$32)</f>
        <v/>
      </c>
      <c r="G643" s="44" t="b">
        <f>AND(LEN($F643&amp;"")&gt;0,UPPER(INDEX(Fixtures_Rosters!$F$27:$F$40,$E643))="YES")</f>
        <v>0</v>
      </c>
      <c r="H643" s="44" t="b">
        <f>INDEX(Fixtures_Rosters!$L$27:$AA$40,$E643,INDEX($D$2:$D$15,$A643))="Available"</f>
        <v>1</v>
      </c>
      <c r="I643" s="44" t="b">
        <f>AND(NOT(OR(UPPER(INDEX(Fixtures_Rosters!$G$27:$G$40,$E643))="COACH",UPPER(INDEX(Fixtures_Rosters!$G$27:$G$40,$E643))="ASSISTANT COACH")),IF(UPPER(INDEX($E$2:$E$15,$A643))="HOME",OR(UPPER(INDEX(Fixtures_Rosters!$E$27:$E$40,$E643))="ELECTRONIC",UPPER(INDEX(Fixtures_Rosters!$E$27:$E$40,$E643))="BOTH"),IF(UPPER(INDEX($E$2:$E$15,$A643))="AWAY",OR(UPPER(INDEX(Fixtures_Rosters!$E$27:$E$40,$E643))="PAPER",UPPER(INDEX(Fixtures_Rosters!$E$27:$E$40,$E643))="BOTH"),FALSE)))</f>
        <v>0</v>
      </c>
      <c r="J643" s="44" t="b">
        <f>TRUE</f>
        <v>1</v>
      </c>
      <c r="K643" s="44" t="b">
        <f>TRUE</f>
        <v>1</v>
      </c>
      <c r="L643" s="44">
        <f t="shared" si="141"/>
        <v>66</v>
      </c>
      <c r="M643" s="44">
        <f t="shared" si="142"/>
        <v>11</v>
      </c>
      <c r="N643" s="44">
        <f>MOD($E643-$A643-$C643+ROWS(Fixtures_Rosters!$C$27:$C$40)*2,ROWS(Fixtures_Rosters!$C$27:$C$40))</f>
        <v>7</v>
      </c>
      <c r="O643" s="44" t="b">
        <f t="shared" si="143"/>
        <v>1</v>
      </c>
      <c r="P643" s="44">
        <f>IF(AND(INDEX($F$2:$F$15,$A643),$G643,$H643,$I643,$J643,$K643,$O643),$M643*Validation_Lists!$I$3*Validation_Lists!$I$3+$L643*Validation_Lists!$I$3+$N643,Validation_Lists!$I$2)</f>
        <v>999999</v>
      </c>
    </row>
    <row r="644" spans="1:16" x14ac:dyDescent="0.2">
      <c r="A644" s="44">
        <v>12</v>
      </c>
      <c r="B644" s="44">
        <v>12</v>
      </c>
      <c r="C644" s="44">
        <v>1</v>
      </c>
      <c r="D644" s="44" t="s">
        <v>56</v>
      </c>
      <c r="E644" s="44">
        <v>7</v>
      </c>
      <c r="F644" s="44" t="str">
        <f>IF(Fixtures_Rosters!$C$33="","",Fixtures_Rosters!$C$33)</f>
        <v/>
      </c>
      <c r="G644" s="44" t="b">
        <f>AND(LEN($F644&amp;"")&gt;0,UPPER(INDEX(Fixtures_Rosters!$F$27:$F$40,$E644))="YES")</f>
        <v>0</v>
      </c>
      <c r="H644" s="44" t="b">
        <f>INDEX(Fixtures_Rosters!$L$27:$AA$40,$E644,INDEX($D$2:$D$15,$A644))="Available"</f>
        <v>1</v>
      </c>
      <c r="I644" s="44" t="b">
        <f>AND(NOT(OR(UPPER(INDEX(Fixtures_Rosters!$G$27:$G$40,$E644))="COACH",UPPER(INDEX(Fixtures_Rosters!$G$27:$G$40,$E644))="ASSISTANT COACH")),IF(UPPER(INDEX($E$2:$E$15,$A644))="HOME",OR(UPPER(INDEX(Fixtures_Rosters!$E$27:$E$40,$E644))="ELECTRONIC",UPPER(INDEX(Fixtures_Rosters!$E$27:$E$40,$E644))="BOTH"),IF(UPPER(INDEX($E$2:$E$15,$A644))="AWAY",OR(UPPER(INDEX(Fixtures_Rosters!$E$27:$E$40,$E644))="PAPER",UPPER(INDEX(Fixtures_Rosters!$E$27:$E$40,$E644))="BOTH"),FALSE)))</f>
        <v>0</v>
      </c>
      <c r="J644" s="44" t="b">
        <f>TRUE</f>
        <v>1</v>
      </c>
      <c r="K644" s="44" t="b">
        <f>TRUE</f>
        <v>1</v>
      </c>
      <c r="L644" s="44">
        <f t="shared" si="141"/>
        <v>66</v>
      </c>
      <c r="M644" s="44">
        <f t="shared" si="142"/>
        <v>11</v>
      </c>
      <c r="N644" s="44">
        <f>MOD($E644-$A644-$C644+ROWS(Fixtures_Rosters!$C$27:$C$40)*2,ROWS(Fixtures_Rosters!$C$27:$C$40))</f>
        <v>8</v>
      </c>
      <c r="O644" s="44" t="b">
        <f t="shared" si="143"/>
        <v>1</v>
      </c>
      <c r="P644" s="44">
        <f>IF(AND(INDEX($F$2:$F$15,$A644),$G644,$H644,$I644,$J644,$K644,$O644),$M644*Validation_Lists!$I$3*Validation_Lists!$I$3+$L644*Validation_Lists!$I$3+$N644,Validation_Lists!$I$2)</f>
        <v>999999</v>
      </c>
    </row>
    <row r="645" spans="1:16" x14ac:dyDescent="0.2">
      <c r="A645" s="44">
        <v>12</v>
      </c>
      <c r="B645" s="44">
        <v>12</v>
      </c>
      <c r="C645" s="44">
        <v>1</v>
      </c>
      <c r="D645" s="44" t="s">
        <v>56</v>
      </c>
      <c r="E645" s="44">
        <v>8</v>
      </c>
      <c r="F645" s="44" t="str">
        <f>IF(Fixtures_Rosters!$C$34="","",Fixtures_Rosters!$C$34)</f>
        <v/>
      </c>
      <c r="G645" s="44" t="b">
        <f>AND(LEN($F645&amp;"")&gt;0,UPPER(INDEX(Fixtures_Rosters!$F$27:$F$40,$E645))="YES")</f>
        <v>0</v>
      </c>
      <c r="H645" s="44" t="b">
        <f>INDEX(Fixtures_Rosters!$L$27:$AA$40,$E645,INDEX($D$2:$D$15,$A645))="Available"</f>
        <v>1</v>
      </c>
      <c r="I645" s="44" t="b">
        <f>AND(NOT(OR(UPPER(INDEX(Fixtures_Rosters!$G$27:$G$40,$E645))="COACH",UPPER(INDEX(Fixtures_Rosters!$G$27:$G$40,$E645))="ASSISTANT COACH")),IF(UPPER(INDEX($E$2:$E$15,$A645))="HOME",OR(UPPER(INDEX(Fixtures_Rosters!$E$27:$E$40,$E645))="ELECTRONIC",UPPER(INDEX(Fixtures_Rosters!$E$27:$E$40,$E645))="BOTH"),IF(UPPER(INDEX($E$2:$E$15,$A645))="AWAY",OR(UPPER(INDEX(Fixtures_Rosters!$E$27:$E$40,$E645))="PAPER",UPPER(INDEX(Fixtures_Rosters!$E$27:$E$40,$E645))="BOTH"),FALSE)))</f>
        <v>0</v>
      </c>
      <c r="J645" s="44" t="b">
        <f>TRUE</f>
        <v>1</v>
      </c>
      <c r="K645" s="44" t="b">
        <f>TRUE</f>
        <v>1</v>
      </c>
      <c r="L645" s="44">
        <f t="shared" si="141"/>
        <v>66</v>
      </c>
      <c r="M645" s="44">
        <f t="shared" si="142"/>
        <v>11</v>
      </c>
      <c r="N645" s="44">
        <f>MOD($E645-$A645-$C645+ROWS(Fixtures_Rosters!$C$27:$C$40)*2,ROWS(Fixtures_Rosters!$C$27:$C$40))</f>
        <v>9</v>
      </c>
      <c r="O645" s="44" t="b">
        <f t="shared" si="143"/>
        <v>1</v>
      </c>
      <c r="P645" s="44">
        <f>IF(AND(INDEX($F$2:$F$15,$A645),$G645,$H645,$I645,$J645,$K645,$O645),$M645*Validation_Lists!$I$3*Validation_Lists!$I$3+$L645*Validation_Lists!$I$3+$N645,Validation_Lists!$I$2)</f>
        <v>999999</v>
      </c>
    </row>
    <row r="646" spans="1:16" x14ac:dyDescent="0.2">
      <c r="A646" s="44">
        <v>12</v>
      </c>
      <c r="B646" s="44">
        <v>12</v>
      </c>
      <c r="C646" s="44">
        <v>1</v>
      </c>
      <c r="D646" s="44" t="s">
        <v>56</v>
      </c>
      <c r="E646" s="44">
        <v>9</v>
      </c>
      <c r="F646" s="44" t="str">
        <f>IF(Fixtures_Rosters!$C$35="","",Fixtures_Rosters!$C$35)</f>
        <v/>
      </c>
      <c r="G646" s="44" t="b">
        <f>AND(LEN($F646&amp;"")&gt;0,UPPER(INDEX(Fixtures_Rosters!$F$27:$F$40,$E646))="YES")</f>
        <v>0</v>
      </c>
      <c r="H646" s="44" t="b">
        <f>INDEX(Fixtures_Rosters!$L$27:$AA$40,$E646,INDEX($D$2:$D$15,$A646))="Available"</f>
        <v>1</v>
      </c>
      <c r="I646" s="44" t="b">
        <f>AND(NOT(OR(UPPER(INDEX(Fixtures_Rosters!$G$27:$G$40,$E646))="COACH",UPPER(INDEX(Fixtures_Rosters!$G$27:$G$40,$E646))="ASSISTANT COACH")),IF(UPPER(INDEX($E$2:$E$15,$A646))="HOME",OR(UPPER(INDEX(Fixtures_Rosters!$E$27:$E$40,$E646))="ELECTRONIC",UPPER(INDEX(Fixtures_Rosters!$E$27:$E$40,$E646))="BOTH"),IF(UPPER(INDEX($E$2:$E$15,$A646))="AWAY",OR(UPPER(INDEX(Fixtures_Rosters!$E$27:$E$40,$E646))="PAPER",UPPER(INDEX(Fixtures_Rosters!$E$27:$E$40,$E646))="BOTH"),FALSE)))</f>
        <v>0</v>
      </c>
      <c r="J646" s="44" t="b">
        <f>TRUE</f>
        <v>1</v>
      </c>
      <c r="K646" s="44" t="b">
        <f>TRUE</f>
        <v>1</v>
      </c>
      <c r="L646" s="44">
        <f t="shared" si="141"/>
        <v>66</v>
      </c>
      <c r="M646" s="44">
        <f t="shared" si="142"/>
        <v>11</v>
      </c>
      <c r="N646" s="44">
        <f>MOD($E646-$A646-$C646+ROWS(Fixtures_Rosters!$C$27:$C$40)*2,ROWS(Fixtures_Rosters!$C$27:$C$40))</f>
        <v>10</v>
      </c>
      <c r="O646" s="44" t="b">
        <f t="shared" si="143"/>
        <v>1</v>
      </c>
      <c r="P646" s="44">
        <f>IF(AND(INDEX($F$2:$F$15,$A646),$G646,$H646,$I646,$J646,$K646,$O646),$M646*Validation_Lists!$I$3*Validation_Lists!$I$3+$L646*Validation_Lists!$I$3+$N646,Validation_Lists!$I$2)</f>
        <v>999999</v>
      </c>
    </row>
    <row r="647" spans="1:16" x14ac:dyDescent="0.2">
      <c r="A647" s="44">
        <v>12</v>
      </c>
      <c r="B647" s="44">
        <v>12</v>
      </c>
      <c r="C647" s="44">
        <v>1</v>
      </c>
      <c r="D647" s="44" t="s">
        <v>56</v>
      </c>
      <c r="E647" s="44">
        <v>10</v>
      </c>
      <c r="F647" s="44" t="str">
        <f>IF(Fixtures_Rosters!$C$36="","",Fixtures_Rosters!$C$36)</f>
        <v/>
      </c>
      <c r="G647" s="44" t="b">
        <f>AND(LEN($F647&amp;"")&gt;0,UPPER(INDEX(Fixtures_Rosters!$F$27:$F$40,$E647))="YES")</f>
        <v>0</v>
      </c>
      <c r="H647" s="44" t="b">
        <f>INDEX(Fixtures_Rosters!$L$27:$AA$40,$E647,INDEX($D$2:$D$15,$A647))="Available"</f>
        <v>1</v>
      </c>
      <c r="I647" s="44" t="b">
        <f>AND(NOT(OR(UPPER(INDEX(Fixtures_Rosters!$G$27:$G$40,$E647))="COACH",UPPER(INDEX(Fixtures_Rosters!$G$27:$G$40,$E647))="ASSISTANT COACH")),IF(UPPER(INDEX($E$2:$E$15,$A647))="HOME",OR(UPPER(INDEX(Fixtures_Rosters!$E$27:$E$40,$E647))="ELECTRONIC",UPPER(INDEX(Fixtures_Rosters!$E$27:$E$40,$E647))="BOTH"),IF(UPPER(INDEX($E$2:$E$15,$A647))="AWAY",OR(UPPER(INDEX(Fixtures_Rosters!$E$27:$E$40,$E647))="PAPER",UPPER(INDEX(Fixtures_Rosters!$E$27:$E$40,$E647))="BOTH"),FALSE)))</f>
        <v>0</v>
      </c>
      <c r="J647" s="44" t="b">
        <f>TRUE</f>
        <v>1</v>
      </c>
      <c r="K647" s="44" t="b">
        <f>TRUE</f>
        <v>1</v>
      </c>
      <c r="L647" s="44">
        <f t="shared" si="141"/>
        <v>66</v>
      </c>
      <c r="M647" s="44">
        <f t="shared" si="142"/>
        <v>11</v>
      </c>
      <c r="N647" s="44">
        <f>MOD($E647-$A647-$C647+ROWS(Fixtures_Rosters!$C$27:$C$40)*2,ROWS(Fixtures_Rosters!$C$27:$C$40))</f>
        <v>11</v>
      </c>
      <c r="O647" s="44" t="b">
        <f t="shared" si="143"/>
        <v>1</v>
      </c>
      <c r="P647" s="44">
        <f>IF(AND(INDEX($F$2:$F$15,$A647),$G647,$H647,$I647,$J647,$K647,$O647),$M647*Validation_Lists!$I$3*Validation_Lists!$I$3+$L647*Validation_Lists!$I$3+$N647,Validation_Lists!$I$2)</f>
        <v>999999</v>
      </c>
    </row>
    <row r="648" spans="1:16" x14ac:dyDescent="0.2">
      <c r="A648" s="44">
        <v>12</v>
      </c>
      <c r="B648" s="44">
        <v>12</v>
      </c>
      <c r="C648" s="44">
        <v>1</v>
      </c>
      <c r="D648" s="44" t="s">
        <v>56</v>
      </c>
      <c r="E648" s="44">
        <v>11</v>
      </c>
      <c r="F648" s="44" t="str">
        <f>IF(Fixtures_Rosters!$C$37="","",Fixtures_Rosters!$C$37)</f>
        <v/>
      </c>
      <c r="G648" s="44" t="b">
        <f>AND(LEN($F648&amp;"")&gt;0,UPPER(INDEX(Fixtures_Rosters!$F$27:$F$40,$E648))="YES")</f>
        <v>0</v>
      </c>
      <c r="H648" s="44" t="b">
        <f>INDEX(Fixtures_Rosters!$L$27:$AA$40,$E648,INDEX($D$2:$D$15,$A648))="Available"</f>
        <v>1</v>
      </c>
      <c r="I648" s="44" t="b">
        <f>AND(NOT(OR(UPPER(INDEX(Fixtures_Rosters!$G$27:$G$40,$E648))="COACH",UPPER(INDEX(Fixtures_Rosters!$G$27:$G$40,$E648))="ASSISTANT COACH")),IF(UPPER(INDEX($E$2:$E$15,$A648))="HOME",OR(UPPER(INDEX(Fixtures_Rosters!$E$27:$E$40,$E648))="ELECTRONIC",UPPER(INDEX(Fixtures_Rosters!$E$27:$E$40,$E648))="BOTH"),IF(UPPER(INDEX($E$2:$E$15,$A648))="AWAY",OR(UPPER(INDEX(Fixtures_Rosters!$E$27:$E$40,$E648))="PAPER",UPPER(INDEX(Fixtures_Rosters!$E$27:$E$40,$E648))="BOTH"),FALSE)))</f>
        <v>0</v>
      </c>
      <c r="J648" s="44" t="b">
        <f>TRUE</f>
        <v>1</v>
      </c>
      <c r="K648" s="44" t="b">
        <f>TRUE</f>
        <v>1</v>
      </c>
      <c r="L648" s="44">
        <f t="shared" si="141"/>
        <v>66</v>
      </c>
      <c r="M648" s="44">
        <f t="shared" si="142"/>
        <v>11</v>
      </c>
      <c r="N648" s="44">
        <f>MOD($E648-$A648-$C648+ROWS(Fixtures_Rosters!$C$27:$C$40)*2,ROWS(Fixtures_Rosters!$C$27:$C$40))</f>
        <v>12</v>
      </c>
      <c r="O648" s="44" t="b">
        <f t="shared" si="143"/>
        <v>1</v>
      </c>
      <c r="P648" s="44">
        <f>IF(AND(INDEX($F$2:$F$15,$A648),$G648,$H648,$I648,$J648,$K648,$O648),$M648*Validation_Lists!$I$3*Validation_Lists!$I$3+$L648*Validation_Lists!$I$3+$N648,Validation_Lists!$I$2)</f>
        <v>999999</v>
      </c>
    </row>
    <row r="649" spans="1:16" x14ac:dyDescent="0.2">
      <c r="A649" s="44">
        <v>12</v>
      </c>
      <c r="B649" s="44">
        <v>12</v>
      </c>
      <c r="C649" s="44">
        <v>1</v>
      </c>
      <c r="D649" s="44" t="s">
        <v>56</v>
      </c>
      <c r="E649" s="44">
        <v>12</v>
      </c>
      <c r="F649" s="44" t="str">
        <f>IF(Fixtures_Rosters!$C$38="","",Fixtures_Rosters!$C$38)</f>
        <v/>
      </c>
      <c r="G649" s="44" t="b">
        <f>AND(LEN($F649&amp;"")&gt;0,UPPER(INDEX(Fixtures_Rosters!$F$27:$F$40,$E649))="YES")</f>
        <v>0</v>
      </c>
      <c r="H649" s="44" t="b">
        <f>INDEX(Fixtures_Rosters!$L$27:$AA$40,$E649,INDEX($D$2:$D$15,$A649))="Available"</f>
        <v>1</v>
      </c>
      <c r="I649" s="44" t="b">
        <f>AND(NOT(OR(UPPER(INDEX(Fixtures_Rosters!$G$27:$G$40,$E649))="COACH",UPPER(INDEX(Fixtures_Rosters!$G$27:$G$40,$E649))="ASSISTANT COACH")),IF(UPPER(INDEX($E$2:$E$15,$A649))="HOME",OR(UPPER(INDEX(Fixtures_Rosters!$E$27:$E$40,$E649))="ELECTRONIC",UPPER(INDEX(Fixtures_Rosters!$E$27:$E$40,$E649))="BOTH"),IF(UPPER(INDEX($E$2:$E$15,$A649))="AWAY",OR(UPPER(INDEX(Fixtures_Rosters!$E$27:$E$40,$E649))="PAPER",UPPER(INDEX(Fixtures_Rosters!$E$27:$E$40,$E649))="BOTH"),FALSE)))</f>
        <v>0</v>
      </c>
      <c r="J649" s="44" t="b">
        <f>TRUE</f>
        <v>1</v>
      </c>
      <c r="K649" s="44" t="b">
        <f>TRUE</f>
        <v>1</v>
      </c>
      <c r="L649" s="44">
        <f t="shared" si="141"/>
        <v>66</v>
      </c>
      <c r="M649" s="44">
        <f t="shared" si="142"/>
        <v>11</v>
      </c>
      <c r="N649" s="44">
        <f>MOD($E649-$A649-$C649+ROWS(Fixtures_Rosters!$C$27:$C$40)*2,ROWS(Fixtures_Rosters!$C$27:$C$40))</f>
        <v>13</v>
      </c>
      <c r="O649" s="44" t="b">
        <f t="shared" si="143"/>
        <v>1</v>
      </c>
      <c r="P649" s="44">
        <f>IF(AND(INDEX($F$2:$F$15,$A649),$G649,$H649,$I649,$J649,$K649,$O649),$M649*Validation_Lists!$I$3*Validation_Lists!$I$3+$L649*Validation_Lists!$I$3+$N649,Validation_Lists!$I$2)</f>
        <v>999999</v>
      </c>
    </row>
    <row r="650" spans="1:16" x14ac:dyDescent="0.2">
      <c r="A650" s="44">
        <v>12</v>
      </c>
      <c r="B650" s="44">
        <v>12</v>
      </c>
      <c r="C650" s="44">
        <v>1</v>
      </c>
      <c r="D650" s="44" t="s">
        <v>56</v>
      </c>
      <c r="E650" s="44">
        <v>13</v>
      </c>
      <c r="F650" s="44" t="str">
        <f>IF(Fixtures_Rosters!$C$39="","",Fixtures_Rosters!$C$39)</f>
        <v/>
      </c>
      <c r="G650" s="44" t="b">
        <f>AND(LEN($F650&amp;"")&gt;0,UPPER(INDEX(Fixtures_Rosters!$F$27:$F$40,$E650))="YES")</f>
        <v>0</v>
      </c>
      <c r="H650" s="44" t="b">
        <f>INDEX(Fixtures_Rosters!$L$27:$AA$40,$E650,INDEX($D$2:$D$15,$A650))="Available"</f>
        <v>1</v>
      </c>
      <c r="I650" s="44" t="b">
        <f>AND(NOT(OR(UPPER(INDEX(Fixtures_Rosters!$G$27:$G$40,$E650))="COACH",UPPER(INDEX(Fixtures_Rosters!$G$27:$G$40,$E650))="ASSISTANT COACH")),IF(UPPER(INDEX($E$2:$E$15,$A650))="HOME",OR(UPPER(INDEX(Fixtures_Rosters!$E$27:$E$40,$E650))="ELECTRONIC",UPPER(INDEX(Fixtures_Rosters!$E$27:$E$40,$E650))="BOTH"),IF(UPPER(INDEX($E$2:$E$15,$A650))="AWAY",OR(UPPER(INDEX(Fixtures_Rosters!$E$27:$E$40,$E650))="PAPER",UPPER(INDEX(Fixtures_Rosters!$E$27:$E$40,$E650))="BOTH"),FALSE)))</f>
        <v>0</v>
      </c>
      <c r="J650" s="44" t="b">
        <f>TRUE</f>
        <v>1</v>
      </c>
      <c r="K650" s="44" t="b">
        <f>TRUE</f>
        <v>1</v>
      </c>
      <c r="L650" s="44">
        <f t="shared" si="141"/>
        <v>66</v>
      </c>
      <c r="M650" s="44">
        <f t="shared" si="142"/>
        <v>11</v>
      </c>
      <c r="N650" s="44">
        <f>MOD($E650-$A650-$C650+ROWS(Fixtures_Rosters!$C$27:$C$40)*2,ROWS(Fixtures_Rosters!$C$27:$C$40))</f>
        <v>0</v>
      </c>
      <c r="O650" s="44" t="b">
        <f t="shared" si="143"/>
        <v>1</v>
      </c>
      <c r="P650" s="44">
        <f>IF(AND(INDEX($F$2:$F$15,$A650),$G650,$H650,$I650,$J650,$K650,$O650),$M650*Validation_Lists!$I$3*Validation_Lists!$I$3+$L650*Validation_Lists!$I$3+$N650,Validation_Lists!$I$2)</f>
        <v>999999</v>
      </c>
    </row>
    <row r="651" spans="1:16" x14ac:dyDescent="0.2">
      <c r="A651" s="44">
        <v>12</v>
      </c>
      <c r="B651" s="44">
        <v>12</v>
      </c>
      <c r="C651" s="44">
        <v>1</v>
      </c>
      <c r="D651" s="44" t="s">
        <v>56</v>
      </c>
      <c r="E651" s="44">
        <v>14</v>
      </c>
      <c r="F651" s="44" t="str">
        <f>IF(Fixtures_Rosters!$C$40="","",Fixtures_Rosters!$C$40)</f>
        <v/>
      </c>
      <c r="G651" s="44" t="b">
        <f>AND(LEN($F651&amp;"")&gt;0,UPPER(INDEX(Fixtures_Rosters!$F$27:$F$40,$E651))="YES")</f>
        <v>0</v>
      </c>
      <c r="H651" s="44" t="b">
        <f>INDEX(Fixtures_Rosters!$L$27:$AA$40,$E651,INDEX($D$2:$D$15,$A651))="Available"</f>
        <v>1</v>
      </c>
      <c r="I651" s="44" t="b">
        <f>AND(NOT(OR(UPPER(INDEX(Fixtures_Rosters!$G$27:$G$40,$E651))="COACH",UPPER(INDEX(Fixtures_Rosters!$G$27:$G$40,$E651))="ASSISTANT COACH")),IF(UPPER(INDEX($E$2:$E$15,$A651))="HOME",OR(UPPER(INDEX(Fixtures_Rosters!$E$27:$E$40,$E651))="ELECTRONIC",UPPER(INDEX(Fixtures_Rosters!$E$27:$E$40,$E651))="BOTH"),IF(UPPER(INDEX($E$2:$E$15,$A651))="AWAY",OR(UPPER(INDEX(Fixtures_Rosters!$E$27:$E$40,$E651))="PAPER",UPPER(INDEX(Fixtures_Rosters!$E$27:$E$40,$E651))="BOTH"),FALSE)))</f>
        <v>0</v>
      </c>
      <c r="J651" s="44" t="b">
        <f>TRUE</f>
        <v>1</v>
      </c>
      <c r="K651" s="44" t="b">
        <f>TRUE</f>
        <v>1</v>
      </c>
      <c r="L651" s="44">
        <f t="shared" si="141"/>
        <v>66</v>
      </c>
      <c r="M651" s="44">
        <f t="shared" si="142"/>
        <v>11</v>
      </c>
      <c r="N651" s="44">
        <f>MOD($E651-$A651-$C651+ROWS(Fixtures_Rosters!$C$27:$C$40)*2,ROWS(Fixtures_Rosters!$C$27:$C$40))</f>
        <v>1</v>
      </c>
      <c r="O651" s="44" t="b">
        <f t="shared" si="143"/>
        <v>1</v>
      </c>
      <c r="P651" s="44">
        <f>IF(AND(INDEX($F$2:$F$15,$A651),$G651,$H651,$I651,$J651,$K651,$O651),$M651*Validation_Lists!$I$3*Validation_Lists!$I$3+$L651*Validation_Lists!$I$3+$N651,Validation_Lists!$I$2)</f>
        <v>999999</v>
      </c>
    </row>
    <row r="652" spans="1:16" x14ac:dyDescent="0.2">
      <c r="A652" s="44">
        <v>12</v>
      </c>
      <c r="B652" s="44">
        <v>12</v>
      </c>
      <c r="C652" s="44">
        <v>2</v>
      </c>
      <c r="D652" s="44" t="s">
        <v>57</v>
      </c>
      <c r="E652" s="44">
        <v>1</v>
      </c>
      <c r="F652" s="44" t="str">
        <f>IF(Fixtures_Rosters!$C$27="","",Fixtures_Rosters!$C$27)</f>
        <v/>
      </c>
      <c r="G652" s="44" t="b">
        <f>AND(LEN($F652&amp;"")&gt;0,UPPER(INDEX(Fixtures_Rosters!$F$27:$F$40,$E652))="YES")</f>
        <v>0</v>
      </c>
      <c r="H652" s="44" t="b">
        <f>INDEX(Fixtures_Rosters!$L$27:$AA$40,$E652,INDEX($D$2:$D$15,$A652))="Available"</f>
        <v>1</v>
      </c>
      <c r="I652" s="44" t="b">
        <f>UPPER(INDEX(Fixtures_Rosters!$I$27:$I$40,$E652))="YES"</f>
        <v>1</v>
      </c>
      <c r="J652" s="44" t="b">
        <f>TRUE</f>
        <v>1</v>
      </c>
      <c r="K652" s="44" t="b">
        <f t="shared" ref="K652:K665" si="144">COUNTIF($J$13:$J$13,$F652)=0</f>
        <v>0</v>
      </c>
      <c r="L652" s="44">
        <f t="shared" si="141"/>
        <v>66</v>
      </c>
      <c r="M652" s="44">
        <f t="shared" ref="M652:M665" si="145">COUNTIF($K$2:$K$12,$F652)</f>
        <v>11</v>
      </c>
      <c r="N652" s="44">
        <f>MOD($E652-$A652-$C652+ROWS(Fixtures_Rosters!$C$27:$C$40)*2,ROWS(Fixtures_Rosters!$C$27:$C$40))</f>
        <v>1</v>
      </c>
      <c r="O652" s="44" t="b">
        <f t="shared" ref="O652:O665" si="146">OR($C$13&lt;&gt;$C$12+1,$F$12=FALSE,$F652&lt;&gt;$K$12)</f>
        <v>1</v>
      </c>
      <c r="P652" s="44">
        <f>IF(AND(INDEX($F$2:$F$15,$A652),$G652,$H652,$I652,$J652,$K652,$O652),$M652*Validation_Lists!$I$3*Validation_Lists!$I$3+$L652*Validation_Lists!$I$3+$N652,Validation_Lists!$I$2)</f>
        <v>999999</v>
      </c>
    </row>
    <row r="653" spans="1:16" x14ac:dyDescent="0.2">
      <c r="A653" s="44">
        <v>12</v>
      </c>
      <c r="B653" s="44">
        <v>12</v>
      </c>
      <c r="C653" s="44">
        <v>2</v>
      </c>
      <c r="D653" s="44" t="s">
        <v>57</v>
      </c>
      <c r="E653" s="44">
        <v>2</v>
      </c>
      <c r="F653" s="44" t="str">
        <f>IF(Fixtures_Rosters!$C$28="","",Fixtures_Rosters!$C$28)</f>
        <v/>
      </c>
      <c r="G653" s="44" t="b">
        <f>AND(LEN($F653&amp;"")&gt;0,UPPER(INDEX(Fixtures_Rosters!$F$27:$F$40,$E653))="YES")</f>
        <v>0</v>
      </c>
      <c r="H653" s="44" t="b">
        <f>INDEX(Fixtures_Rosters!$L$27:$AA$40,$E653,INDEX($D$2:$D$15,$A653))="Available"</f>
        <v>1</v>
      </c>
      <c r="I653" s="44" t="b">
        <f>UPPER(INDEX(Fixtures_Rosters!$I$27:$I$40,$E653))="YES"</f>
        <v>1</v>
      </c>
      <c r="J653" s="44" t="b">
        <f>TRUE</f>
        <v>1</v>
      </c>
      <c r="K653" s="44" t="b">
        <f t="shared" si="144"/>
        <v>0</v>
      </c>
      <c r="L653" s="44">
        <f t="shared" si="141"/>
        <v>66</v>
      </c>
      <c r="M653" s="44">
        <f t="shared" si="145"/>
        <v>11</v>
      </c>
      <c r="N653" s="44">
        <f>MOD($E653-$A653-$C653+ROWS(Fixtures_Rosters!$C$27:$C$40)*2,ROWS(Fixtures_Rosters!$C$27:$C$40))</f>
        <v>2</v>
      </c>
      <c r="O653" s="44" t="b">
        <f t="shared" si="146"/>
        <v>1</v>
      </c>
      <c r="P653" s="44">
        <f>IF(AND(INDEX($F$2:$F$15,$A653),$G653,$H653,$I653,$J653,$K653,$O653),$M653*Validation_Lists!$I$3*Validation_Lists!$I$3+$L653*Validation_Lists!$I$3+$N653,Validation_Lists!$I$2)</f>
        <v>999999</v>
      </c>
    </row>
    <row r="654" spans="1:16" x14ac:dyDescent="0.2">
      <c r="A654" s="44">
        <v>12</v>
      </c>
      <c r="B654" s="44">
        <v>12</v>
      </c>
      <c r="C654" s="44">
        <v>2</v>
      </c>
      <c r="D654" s="44" t="s">
        <v>57</v>
      </c>
      <c r="E654" s="44">
        <v>3</v>
      </c>
      <c r="F654" s="44" t="str">
        <f>IF(Fixtures_Rosters!$C$29="","",Fixtures_Rosters!$C$29)</f>
        <v/>
      </c>
      <c r="G654" s="44" t="b">
        <f>AND(LEN($F654&amp;"")&gt;0,UPPER(INDEX(Fixtures_Rosters!$F$27:$F$40,$E654))="YES")</f>
        <v>0</v>
      </c>
      <c r="H654" s="44" t="b">
        <f>INDEX(Fixtures_Rosters!$L$27:$AA$40,$E654,INDEX($D$2:$D$15,$A654))="Available"</f>
        <v>1</v>
      </c>
      <c r="I654" s="44" t="b">
        <f>UPPER(INDEX(Fixtures_Rosters!$I$27:$I$40,$E654))="YES"</f>
        <v>1</v>
      </c>
      <c r="J654" s="44" t="b">
        <f>TRUE</f>
        <v>1</v>
      </c>
      <c r="K654" s="44" t="b">
        <f t="shared" si="144"/>
        <v>0</v>
      </c>
      <c r="L654" s="44">
        <f t="shared" si="141"/>
        <v>66</v>
      </c>
      <c r="M654" s="44">
        <f t="shared" si="145"/>
        <v>11</v>
      </c>
      <c r="N654" s="44">
        <f>MOD($E654-$A654-$C654+ROWS(Fixtures_Rosters!$C$27:$C$40)*2,ROWS(Fixtures_Rosters!$C$27:$C$40))</f>
        <v>3</v>
      </c>
      <c r="O654" s="44" t="b">
        <f t="shared" si="146"/>
        <v>1</v>
      </c>
      <c r="P654" s="44">
        <f>IF(AND(INDEX($F$2:$F$15,$A654),$G654,$H654,$I654,$J654,$K654,$O654),$M654*Validation_Lists!$I$3*Validation_Lists!$I$3+$L654*Validation_Lists!$I$3+$N654,Validation_Lists!$I$2)</f>
        <v>999999</v>
      </c>
    </row>
    <row r="655" spans="1:16" x14ac:dyDescent="0.2">
      <c r="A655" s="44">
        <v>12</v>
      </c>
      <c r="B655" s="44">
        <v>12</v>
      </c>
      <c r="C655" s="44">
        <v>2</v>
      </c>
      <c r="D655" s="44" t="s">
        <v>57</v>
      </c>
      <c r="E655" s="44">
        <v>4</v>
      </c>
      <c r="F655" s="44" t="str">
        <f>IF(Fixtures_Rosters!$C$30="","",Fixtures_Rosters!$C$30)</f>
        <v/>
      </c>
      <c r="G655" s="44" t="b">
        <f>AND(LEN($F655&amp;"")&gt;0,UPPER(INDEX(Fixtures_Rosters!$F$27:$F$40,$E655))="YES")</f>
        <v>0</v>
      </c>
      <c r="H655" s="44" t="b">
        <f>INDEX(Fixtures_Rosters!$L$27:$AA$40,$E655,INDEX($D$2:$D$15,$A655))="Available"</f>
        <v>1</v>
      </c>
      <c r="I655" s="44" t="b">
        <f>UPPER(INDEX(Fixtures_Rosters!$I$27:$I$40,$E655))="YES"</f>
        <v>1</v>
      </c>
      <c r="J655" s="44" t="b">
        <f>TRUE</f>
        <v>1</v>
      </c>
      <c r="K655" s="44" t="b">
        <f t="shared" si="144"/>
        <v>0</v>
      </c>
      <c r="L655" s="44">
        <f t="shared" si="141"/>
        <v>66</v>
      </c>
      <c r="M655" s="44">
        <f t="shared" si="145"/>
        <v>11</v>
      </c>
      <c r="N655" s="44">
        <f>MOD($E655-$A655-$C655+ROWS(Fixtures_Rosters!$C$27:$C$40)*2,ROWS(Fixtures_Rosters!$C$27:$C$40))</f>
        <v>4</v>
      </c>
      <c r="O655" s="44" t="b">
        <f t="shared" si="146"/>
        <v>1</v>
      </c>
      <c r="P655" s="44">
        <f>IF(AND(INDEX($F$2:$F$15,$A655),$G655,$H655,$I655,$J655,$K655,$O655),$M655*Validation_Lists!$I$3*Validation_Lists!$I$3+$L655*Validation_Lists!$I$3+$N655,Validation_Lists!$I$2)</f>
        <v>999999</v>
      </c>
    </row>
    <row r="656" spans="1:16" x14ac:dyDescent="0.2">
      <c r="A656" s="44">
        <v>12</v>
      </c>
      <c r="B656" s="44">
        <v>12</v>
      </c>
      <c r="C656" s="44">
        <v>2</v>
      </c>
      <c r="D656" s="44" t="s">
        <v>57</v>
      </c>
      <c r="E656" s="44">
        <v>5</v>
      </c>
      <c r="F656" s="44" t="str">
        <f>IF(Fixtures_Rosters!$C$31="","",Fixtures_Rosters!$C$31)</f>
        <v/>
      </c>
      <c r="G656" s="44" t="b">
        <f>AND(LEN($F656&amp;"")&gt;0,UPPER(INDEX(Fixtures_Rosters!$F$27:$F$40,$E656))="YES")</f>
        <v>0</v>
      </c>
      <c r="H656" s="44" t="b">
        <f>INDEX(Fixtures_Rosters!$L$27:$AA$40,$E656,INDEX($D$2:$D$15,$A656))="Available"</f>
        <v>1</v>
      </c>
      <c r="I656" s="44" t="b">
        <f>UPPER(INDEX(Fixtures_Rosters!$I$27:$I$40,$E656))="YES"</f>
        <v>1</v>
      </c>
      <c r="J656" s="44" t="b">
        <f>TRUE</f>
        <v>1</v>
      </c>
      <c r="K656" s="44" t="b">
        <f t="shared" si="144"/>
        <v>0</v>
      </c>
      <c r="L656" s="44">
        <f t="shared" si="141"/>
        <v>66</v>
      </c>
      <c r="M656" s="44">
        <f t="shared" si="145"/>
        <v>11</v>
      </c>
      <c r="N656" s="44">
        <f>MOD($E656-$A656-$C656+ROWS(Fixtures_Rosters!$C$27:$C$40)*2,ROWS(Fixtures_Rosters!$C$27:$C$40))</f>
        <v>5</v>
      </c>
      <c r="O656" s="44" t="b">
        <f t="shared" si="146"/>
        <v>1</v>
      </c>
      <c r="P656" s="44">
        <f>IF(AND(INDEX($F$2:$F$15,$A656),$G656,$H656,$I656,$J656,$K656,$O656),$M656*Validation_Lists!$I$3*Validation_Lists!$I$3+$L656*Validation_Lists!$I$3+$N656,Validation_Lists!$I$2)</f>
        <v>999999</v>
      </c>
    </row>
    <row r="657" spans="1:16" x14ac:dyDescent="0.2">
      <c r="A657" s="44">
        <v>12</v>
      </c>
      <c r="B657" s="44">
        <v>12</v>
      </c>
      <c r="C657" s="44">
        <v>2</v>
      </c>
      <c r="D657" s="44" t="s">
        <v>57</v>
      </c>
      <c r="E657" s="44">
        <v>6</v>
      </c>
      <c r="F657" s="44" t="str">
        <f>IF(Fixtures_Rosters!$C$32="","",Fixtures_Rosters!$C$32)</f>
        <v/>
      </c>
      <c r="G657" s="44" t="b">
        <f>AND(LEN($F657&amp;"")&gt;0,UPPER(INDEX(Fixtures_Rosters!$F$27:$F$40,$E657))="YES")</f>
        <v>0</v>
      </c>
      <c r="H657" s="44" t="b">
        <f>INDEX(Fixtures_Rosters!$L$27:$AA$40,$E657,INDEX($D$2:$D$15,$A657))="Available"</f>
        <v>1</v>
      </c>
      <c r="I657" s="44" t="b">
        <f>UPPER(INDEX(Fixtures_Rosters!$I$27:$I$40,$E657))="YES"</f>
        <v>1</v>
      </c>
      <c r="J657" s="44" t="b">
        <f>TRUE</f>
        <v>1</v>
      </c>
      <c r="K657" s="44" t="b">
        <f t="shared" si="144"/>
        <v>0</v>
      </c>
      <c r="L657" s="44">
        <f t="shared" si="141"/>
        <v>66</v>
      </c>
      <c r="M657" s="44">
        <f t="shared" si="145"/>
        <v>11</v>
      </c>
      <c r="N657" s="44">
        <f>MOD($E657-$A657-$C657+ROWS(Fixtures_Rosters!$C$27:$C$40)*2,ROWS(Fixtures_Rosters!$C$27:$C$40))</f>
        <v>6</v>
      </c>
      <c r="O657" s="44" t="b">
        <f t="shared" si="146"/>
        <v>1</v>
      </c>
      <c r="P657" s="44">
        <f>IF(AND(INDEX($F$2:$F$15,$A657),$G657,$H657,$I657,$J657,$K657,$O657),$M657*Validation_Lists!$I$3*Validation_Lists!$I$3+$L657*Validation_Lists!$I$3+$N657,Validation_Lists!$I$2)</f>
        <v>999999</v>
      </c>
    </row>
    <row r="658" spans="1:16" x14ac:dyDescent="0.2">
      <c r="A658" s="44">
        <v>12</v>
      </c>
      <c r="B658" s="44">
        <v>12</v>
      </c>
      <c r="C658" s="44">
        <v>2</v>
      </c>
      <c r="D658" s="44" t="s">
        <v>57</v>
      </c>
      <c r="E658" s="44">
        <v>7</v>
      </c>
      <c r="F658" s="44" t="str">
        <f>IF(Fixtures_Rosters!$C$33="","",Fixtures_Rosters!$C$33)</f>
        <v/>
      </c>
      <c r="G658" s="44" t="b">
        <f>AND(LEN($F658&amp;"")&gt;0,UPPER(INDEX(Fixtures_Rosters!$F$27:$F$40,$E658))="YES")</f>
        <v>0</v>
      </c>
      <c r="H658" s="44" t="b">
        <f>INDEX(Fixtures_Rosters!$L$27:$AA$40,$E658,INDEX($D$2:$D$15,$A658))="Available"</f>
        <v>1</v>
      </c>
      <c r="I658" s="44" t="b">
        <f>UPPER(INDEX(Fixtures_Rosters!$I$27:$I$40,$E658))="YES"</f>
        <v>1</v>
      </c>
      <c r="J658" s="44" t="b">
        <f>TRUE</f>
        <v>1</v>
      </c>
      <c r="K658" s="44" t="b">
        <f t="shared" si="144"/>
        <v>0</v>
      </c>
      <c r="L658" s="44">
        <f t="shared" si="141"/>
        <v>66</v>
      </c>
      <c r="M658" s="44">
        <f t="shared" si="145"/>
        <v>11</v>
      </c>
      <c r="N658" s="44">
        <f>MOD($E658-$A658-$C658+ROWS(Fixtures_Rosters!$C$27:$C$40)*2,ROWS(Fixtures_Rosters!$C$27:$C$40))</f>
        <v>7</v>
      </c>
      <c r="O658" s="44" t="b">
        <f t="shared" si="146"/>
        <v>1</v>
      </c>
      <c r="P658" s="44">
        <f>IF(AND(INDEX($F$2:$F$15,$A658),$G658,$H658,$I658,$J658,$K658,$O658),$M658*Validation_Lists!$I$3*Validation_Lists!$I$3+$L658*Validation_Lists!$I$3+$N658,Validation_Lists!$I$2)</f>
        <v>999999</v>
      </c>
    </row>
    <row r="659" spans="1:16" x14ac:dyDescent="0.2">
      <c r="A659" s="44">
        <v>12</v>
      </c>
      <c r="B659" s="44">
        <v>12</v>
      </c>
      <c r="C659" s="44">
        <v>2</v>
      </c>
      <c r="D659" s="44" t="s">
        <v>57</v>
      </c>
      <c r="E659" s="44">
        <v>8</v>
      </c>
      <c r="F659" s="44" t="str">
        <f>IF(Fixtures_Rosters!$C$34="","",Fixtures_Rosters!$C$34)</f>
        <v/>
      </c>
      <c r="G659" s="44" t="b">
        <f>AND(LEN($F659&amp;"")&gt;0,UPPER(INDEX(Fixtures_Rosters!$F$27:$F$40,$E659))="YES")</f>
        <v>0</v>
      </c>
      <c r="H659" s="44" t="b">
        <f>INDEX(Fixtures_Rosters!$L$27:$AA$40,$E659,INDEX($D$2:$D$15,$A659))="Available"</f>
        <v>1</v>
      </c>
      <c r="I659" s="44" t="b">
        <f>UPPER(INDEX(Fixtures_Rosters!$I$27:$I$40,$E659))="YES"</f>
        <v>1</v>
      </c>
      <c r="J659" s="44" t="b">
        <f>TRUE</f>
        <v>1</v>
      </c>
      <c r="K659" s="44" t="b">
        <f t="shared" si="144"/>
        <v>0</v>
      </c>
      <c r="L659" s="44">
        <f t="shared" si="141"/>
        <v>66</v>
      </c>
      <c r="M659" s="44">
        <f t="shared" si="145"/>
        <v>11</v>
      </c>
      <c r="N659" s="44">
        <f>MOD($E659-$A659-$C659+ROWS(Fixtures_Rosters!$C$27:$C$40)*2,ROWS(Fixtures_Rosters!$C$27:$C$40))</f>
        <v>8</v>
      </c>
      <c r="O659" s="44" t="b">
        <f t="shared" si="146"/>
        <v>1</v>
      </c>
      <c r="P659" s="44">
        <f>IF(AND(INDEX($F$2:$F$15,$A659),$G659,$H659,$I659,$J659,$K659,$O659),$M659*Validation_Lists!$I$3*Validation_Lists!$I$3+$L659*Validation_Lists!$I$3+$N659,Validation_Lists!$I$2)</f>
        <v>999999</v>
      </c>
    </row>
    <row r="660" spans="1:16" x14ac:dyDescent="0.2">
      <c r="A660" s="44">
        <v>12</v>
      </c>
      <c r="B660" s="44">
        <v>12</v>
      </c>
      <c r="C660" s="44">
        <v>2</v>
      </c>
      <c r="D660" s="44" t="s">
        <v>57</v>
      </c>
      <c r="E660" s="44">
        <v>9</v>
      </c>
      <c r="F660" s="44" t="str">
        <f>IF(Fixtures_Rosters!$C$35="","",Fixtures_Rosters!$C$35)</f>
        <v/>
      </c>
      <c r="G660" s="44" t="b">
        <f>AND(LEN($F660&amp;"")&gt;0,UPPER(INDEX(Fixtures_Rosters!$F$27:$F$40,$E660))="YES")</f>
        <v>0</v>
      </c>
      <c r="H660" s="44" t="b">
        <f>INDEX(Fixtures_Rosters!$L$27:$AA$40,$E660,INDEX($D$2:$D$15,$A660))="Available"</f>
        <v>1</v>
      </c>
      <c r="I660" s="44" t="b">
        <f>UPPER(INDEX(Fixtures_Rosters!$I$27:$I$40,$E660))="YES"</f>
        <v>1</v>
      </c>
      <c r="J660" s="44" t="b">
        <f>TRUE</f>
        <v>1</v>
      </c>
      <c r="K660" s="44" t="b">
        <f t="shared" si="144"/>
        <v>0</v>
      </c>
      <c r="L660" s="44">
        <f t="shared" si="141"/>
        <v>66</v>
      </c>
      <c r="M660" s="44">
        <f t="shared" si="145"/>
        <v>11</v>
      </c>
      <c r="N660" s="44">
        <f>MOD($E660-$A660-$C660+ROWS(Fixtures_Rosters!$C$27:$C$40)*2,ROWS(Fixtures_Rosters!$C$27:$C$40))</f>
        <v>9</v>
      </c>
      <c r="O660" s="44" t="b">
        <f t="shared" si="146"/>
        <v>1</v>
      </c>
      <c r="P660" s="44">
        <f>IF(AND(INDEX($F$2:$F$15,$A660),$G660,$H660,$I660,$J660,$K660,$O660),$M660*Validation_Lists!$I$3*Validation_Lists!$I$3+$L660*Validation_Lists!$I$3+$N660,Validation_Lists!$I$2)</f>
        <v>999999</v>
      </c>
    </row>
    <row r="661" spans="1:16" x14ac:dyDescent="0.2">
      <c r="A661" s="44">
        <v>12</v>
      </c>
      <c r="B661" s="44">
        <v>12</v>
      </c>
      <c r="C661" s="44">
        <v>2</v>
      </c>
      <c r="D661" s="44" t="s">
        <v>57</v>
      </c>
      <c r="E661" s="44">
        <v>10</v>
      </c>
      <c r="F661" s="44" t="str">
        <f>IF(Fixtures_Rosters!$C$36="","",Fixtures_Rosters!$C$36)</f>
        <v/>
      </c>
      <c r="G661" s="44" t="b">
        <f>AND(LEN($F661&amp;"")&gt;0,UPPER(INDEX(Fixtures_Rosters!$F$27:$F$40,$E661))="YES")</f>
        <v>0</v>
      </c>
      <c r="H661" s="44" t="b">
        <f>INDEX(Fixtures_Rosters!$L$27:$AA$40,$E661,INDEX($D$2:$D$15,$A661))="Available"</f>
        <v>1</v>
      </c>
      <c r="I661" s="44" t="b">
        <f>UPPER(INDEX(Fixtures_Rosters!$I$27:$I$40,$E661))="YES"</f>
        <v>1</v>
      </c>
      <c r="J661" s="44" t="b">
        <f>TRUE</f>
        <v>1</v>
      </c>
      <c r="K661" s="44" t="b">
        <f t="shared" si="144"/>
        <v>0</v>
      </c>
      <c r="L661" s="44">
        <f t="shared" si="141"/>
        <v>66</v>
      </c>
      <c r="M661" s="44">
        <f t="shared" si="145"/>
        <v>11</v>
      </c>
      <c r="N661" s="44">
        <f>MOD($E661-$A661-$C661+ROWS(Fixtures_Rosters!$C$27:$C$40)*2,ROWS(Fixtures_Rosters!$C$27:$C$40))</f>
        <v>10</v>
      </c>
      <c r="O661" s="44" t="b">
        <f t="shared" si="146"/>
        <v>1</v>
      </c>
      <c r="P661" s="44">
        <f>IF(AND(INDEX($F$2:$F$15,$A661),$G661,$H661,$I661,$J661,$K661,$O661),$M661*Validation_Lists!$I$3*Validation_Lists!$I$3+$L661*Validation_Lists!$I$3+$N661,Validation_Lists!$I$2)</f>
        <v>999999</v>
      </c>
    </row>
    <row r="662" spans="1:16" x14ac:dyDescent="0.2">
      <c r="A662" s="44">
        <v>12</v>
      </c>
      <c r="B662" s="44">
        <v>12</v>
      </c>
      <c r="C662" s="44">
        <v>2</v>
      </c>
      <c r="D662" s="44" t="s">
        <v>57</v>
      </c>
      <c r="E662" s="44">
        <v>11</v>
      </c>
      <c r="F662" s="44" t="str">
        <f>IF(Fixtures_Rosters!$C$37="","",Fixtures_Rosters!$C$37)</f>
        <v/>
      </c>
      <c r="G662" s="44" t="b">
        <f>AND(LEN($F662&amp;"")&gt;0,UPPER(INDEX(Fixtures_Rosters!$F$27:$F$40,$E662))="YES")</f>
        <v>0</v>
      </c>
      <c r="H662" s="44" t="b">
        <f>INDEX(Fixtures_Rosters!$L$27:$AA$40,$E662,INDEX($D$2:$D$15,$A662))="Available"</f>
        <v>1</v>
      </c>
      <c r="I662" s="44" t="b">
        <f>UPPER(INDEX(Fixtures_Rosters!$I$27:$I$40,$E662))="YES"</f>
        <v>1</v>
      </c>
      <c r="J662" s="44" t="b">
        <f>TRUE</f>
        <v>1</v>
      </c>
      <c r="K662" s="44" t="b">
        <f t="shared" si="144"/>
        <v>0</v>
      </c>
      <c r="L662" s="44">
        <f t="shared" si="141"/>
        <v>66</v>
      </c>
      <c r="M662" s="44">
        <f t="shared" si="145"/>
        <v>11</v>
      </c>
      <c r="N662" s="44">
        <f>MOD($E662-$A662-$C662+ROWS(Fixtures_Rosters!$C$27:$C$40)*2,ROWS(Fixtures_Rosters!$C$27:$C$40))</f>
        <v>11</v>
      </c>
      <c r="O662" s="44" t="b">
        <f t="shared" si="146"/>
        <v>1</v>
      </c>
      <c r="P662" s="44">
        <f>IF(AND(INDEX($F$2:$F$15,$A662),$G662,$H662,$I662,$J662,$K662,$O662),$M662*Validation_Lists!$I$3*Validation_Lists!$I$3+$L662*Validation_Lists!$I$3+$N662,Validation_Lists!$I$2)</f>
        <v>999999</v>
      </c>
    </row>
    <row r="663" spans="1:16" x14ac:dyDescent="0.2">
      <c r="A663" s="44">
        <v>12</v>
      </c>
      <c r="B663" s="44">
        <v>12</v>
      </c>
      <c r="C663" s="44">
        <v>2</v>
      </c>
      <c r="D663" s="44" t="s">
        <v>57</v>
      </c>
      <c r="E663" s="44">
        <v>12</v>
      </c>
      <c r="F663" s="44" t="str">
        <f>IF(Fixtures_Rosters!$C$38="","",Fixtures_Rosters!$C$38)</f>
        <v/>
      </c>
      <c r="G663" s="44" t="b">
        <f>AND(LEN($F663&amp;"")&gt;0,UPPER(INDEX(Fixtures_Rosters!$F$27:$F$40,$E663))="YES")</f>
        <v>0</v>
      </c>
      <c r="H663" s="44" t="b">
        <f>INDEX(Fixtures_Rosters!$L$27:$AA$40,$E663,INDEX($D$2:$D$15,$A663))="Available"</f>
        <v>1</v>
      </c>
      <c r="I663" s="44" t="b">
        <f>UPPER(INDEX(Fixtures_Rosters!$I$27:$I$40,$E663))="YES"</f>
        <v>1</v>
      </c>
      <c r="J663" s="44" t="b">
        <f>TRUE</f>
        <v>1</v>
      </c>
      <c r="K663" s="44" t="b">
        <f t="shared" si="144"/>
        <v>0</v>
      </c>
      <c r="L663" s="44">
        <f t="shared" si="141"/>
        <v>66</v>
      </c>
      <c r="M663" s="44">
        <f t="shared" si="145"/>
        <v>11</v>
      </c>
      <c r="N663" s="44">
        <f>MOD($E663-$A663-$C663+ROWS(Fixtures_Rosters!$C$27:$C$40)*2,ROWS(Fixtures_Rosters!$C$27:$C$40))</f>
        <v>12</v>
      </c>
      <c r="O663" s="44" t="b">
        <f t="shared" si="146"/>
        <v>1</v>
      </c>
      <c r="P663" s="44">
        <f>IF(AND(INDEX($F$2:$F$15,$A663),$G663,$H663,$I663,$J663,$K663,$O663),$M663*Validation_Lists!$I$3*Validation_Lists!$I$3+$L663*Validation_Lists!$I$3+$N663,Validation_Lists!$I$2)</f>
        <v>999999</v>
      </c>
    </row>
    <row r="664" spans="1:16" x14ac:dyDescent="0.2">
      <c r="A664" s="44">
        <v>12</v>
      </c>
      <c r="B664" s="44">
        <v>12</v>
      </c>
      <c r="C664" s="44">
        <v>2</v>
      </c>
      <c r="D664" s="44" t="s">
        <v>57</v>
      </c>
      <c r="E664" s="44">
        <v>13</v>
      </c>
      <c r="F664" s="44" t="str">
        <f>IF(Fixtures_Rosters!$C$39="","",Fixtures_Rosters!$C$39)</f>
        <v/>
      </c>
      <c r="G664" s="44" t="b">
        <f>AND(LEN($F664&amp;"")&gt;0,UPPER(INDEX(Fixtures_Rosters!$F$27:$F$40,$E664))="YES")</f>
        <v>0</v>
      </c>
      <c r="H664" s="44" t="b">
        <f>INDEX(Fixtures_Rosters!$L$27:$AA$40,$E664,INDEX($D$2:$D$15,$A664))="Available"</f>
        <v>1</v>
      </c>
      <c r="I664" s="44" t="b">
        <f>UPPER(INDEX(Fixtures_Rosters!$I$27:$I$40,$E664))="YES"</f>
        <v>1</v>
      </c>
      <c r="J664" s="44" t="b">
        <f>TRUE</f>
        <v>1</v>
      </c>
      <c r="K664" s="44" t="b">
        <f t="shared" si="144"/>
        <v>0</v>
      </c>
      <c r="L664" s="44">
        <f t="shared" si="141"/>
        <v>66</v>
      </c>
      <c r="M664" s="44">
        <f t="shared" si="145"/>
        <v>11</v>
      </c>
      <c r="N664" s="44">
        <f>MOD($E664-$A664-$C664+ROWS(Fixtures_Rosters!$C$27:$C$40)*2,ROWS(Fixtures_Rosters!$C$27:$C$40))</f>
        <v>13</v>
      </c>
      <c r="O664" s="44" t="b">
        <f t="shared" si="146"/>
        <v>1</v>
      </c>
      <c r="P664" s="44">
        <f>IF(AND(INDEX($F$2:$F$15,$A664),$G664,$H664,$I664,$J664,$K664,$O664),$M664*Validation_Lists!$I$3*Validation_Lists!$I$3+$L664*Validation_Lists!$I$3+$N664,Validation_Lists!$I$2)</f>
        <v>999999</v>
      </c>
    </row>
    <row r="665" spans="1:16" x14ac:dyDescent="0.2">
      <c r="A665" s="44">
        <v>12</v>
      </c>
      <c r="B665" s="44">
        <v>12</v>
      </c>
      <c r="C665" s="44">
        <v>2</v>
      </c>
      <c r="D665" s="44" t="s">
        <v>57</v>
      </c>
      <c r="E665" s="44">
        <v>14</v>
      </c>
      <c r="F665" s="44" t="str">
        <f>IF(Fixtures_Rosters!$C$40="","",Fixtures_Rosters!$C$40)</f>
        <v/>
      </c>
      <c r="G665" s="44" t="b">
        <f>AND(LEN($F665&amp;"")&gt;0,UPPER(INDEX(Fixtures_Rosters!$F$27:$F$40,$E665))="YES")</f>
        <v>0</v>
      </c>
      <c r="H665" s="44" t="b">
        <f>INDEX(Fixtures_Rosters!$L$27:$AA$40,$E665,INDEX($D$2:$D$15,$A665))="Available"</f>
        <v>1</v>
      </c>
      <c r="I665" s="44" t="b">
        <f>UPPER(INDEX(Fixtures_Rosters!$I$27:$I$40,$E665))="YES"</f>
        <v>1</v>
      </c>
      <c r="J665" s="44" t="b">
        <f>TRUE</f>
        <v>1</v>
      </c>
      <c r="K665" s="44" t="b">
        <f t="shared" si="144"/>
        <v>0</v>
      </c>
      <c r="L665" s="44">
        <f t="shared" si="141"/>
        <v>66</v>
      </c>
      <c r="M665" s="44">
        <f t="shared" si="145"/>
        <v>11</v>
      </c>
      <c r="N665" s="44">
        <f>MOD($E665-$A665-$C665+ROWS(Fixtures_Rosters!$C$27:$C$40)*2,ROWS(Fixtures_Rosters!$C$27:$C$40))</f>
        <v>0</v>
      </c>
      <c r="O665" s="44" t="b">
        <f t="shared" si="146"/>
        <v>1</v>
      </c>
      <c r="P665" s="44">
        <f>IF(AND(INDEX($F$2:$F$15,$A665),$G665,$H665,$I665,$J665,$K665,$O665),$M665*Validation_Lists!$I$3*Validation_Lists!$I$3+$L665*Validation_Lists!$I$3+$N665,Validation_Lists!$I$2)</f>
        <v>999999</v>
      </c>
    </row>
    <row r="666" spans="1:16" x14ac:dyDescent="0.2">
      <c r="A666" s="44">
        <v>12</v>
      </c>
      <c r="B666" s="44">
        <v>12</v>
      </c>
      <c r="C666" s="44">
        <v>3</v>
      </c>
      <c r="D666" s="44" t="s">
        <v>58</v>
      </c>
      <c r="E666" s="44">
        <v>1</v>
      </c>
      <c r="F666" s="44" t="str">
        <f>IF(Fixtures_Rosters!$C$27="","",Fixtures_Rosters!$C$27)</f>
        <v/>
      </c>
      <c r="G666" s="44" t="b">
        <f>AND(LEN($F666&amp;"")&gt;0,UPPER(INDEX(Fixtures_Rosters!$F$27:$F$40,$E666))="YES")</f>
        <v>0</v>
      </c>
      <c r="H666" s="44" t="b">
        <f>INDEX(Fixtures_Rosters!$L$27:$AA$40,$E666,INDEX($D$2:$D$15,$A666))="Available"</f>
        <v>1</v>
      </c>
      <c r="I666" s="44" t="b">
        <f>UPPER(INDEX(Fixtures_Rosters!$J$27:$J$40,$E666))="YES"</f>
        <v>1</v>
      </c>
      <c r="J666" s="44" t="b">
        <f>TRUE</f>
        <v>1</v>
      </c>
      <c r="K666" s="44" t="b">
        <f t="shared" ref="K666:K679" si="147">COUNTIF($J$13:$K$13,$F666)=0</f>
        <v>0</v>
      </c>
      <c r="L666" s="44">
        <f t="shared" si="141"/>
        <v>66</v>
      </c>
      <c r="M666" s="44">
        <f t="shared" ref="M666:M679" si="148">COUNTIF($L$2:$L$12,$F666)</f>
        <v>11</v>
      </c>
      <c r="N666" s="44">
        <f>MOD($E666-$A666-$C666+ROWS(Fixtures_Rosters!$C$27:$C$40)*2,ROWS(Fixtures_Rosters!$C$27:$C$40))</f>
        <v>0</v>
      </c>
      <c r="O666" s="44" t="b">
        <f t="shared" ref="O666:O679" si="149">OR($C$13&lt;&gt;$C$12+1,$F$12=FALSE,$F666&lt;&gt;$L$12)</f>
        <v>1</v>
      </c>
      <c r="P666" s="44">
        <f>IF(AND(INDEX($F$2:$F$15,$A666),$G666,$H666,$I666,$J666,$K666,$O666),$M666*Validation_Lists!$I$3*Validation_Lists!$I$3+$L666*Validation_Lists!$I$3+$N666,Validation_Lists!$I$2)</f>
        <v>999999</v>
      </c>
    </row>
    <row r="667" spans="1:16" x14ac:dyDescent="0.2">
      <c r="A667" s="44">
        <v>12</v>
      </c>
      <c r="B667" s="44">
        <v>12</v>
      </c>
      <c r="C667" s="44">
        <v>3</v>
      </c>
      <c r="D667" s="44" t="s">
        <v>58</v>
      </c>
      <c r="E667" s="44">
        <v>2</v>
      </c>
      <c r="F667" s="44" t="str">
        <f>IF(Fixtures_Rosters!$C$28="","",Fixtures_Rosters!$C$28)</f>
        <v/>
      </c>
      <c r="G667" s="44" t="b">
        <f>AND(LEN($F667&amp;"")&gt;0,UPPER(INDEX(Fixtures_Rosters!$F$27:$F$40,$E667))="YES")</f>
        <v>0</v>
      </c>
      <c r="H667" s="44" t="b">
        <f>INDEX(Fixtures_Rosters!$L$27:$AA$40,$E667,INDEX($D$2:$D$15,$A667))="Available"</f>
        <v>1</v>
      </c>
      <c r="I667" s="44" t="b">
        <f>UPPER(INDEX(Fixtures_Rosters!$J$27:$J$40,$E667))="YES"</f>
        <v>1</v>
      </c>
      <c r="J667" s="44" t="b">
        <f>TRUE</f>
        <v>1</v>
      </c>
      <c r="K667" s="44" t="b">
        <f t="shared" si="147"/>
        <v>0</v>
      </c>
      <c r="L667" s="44">
        <f t="shared" si="141"/>
        <v>66</v>
      </c>
      <c r="M667" s="44">
        <f t="shared" si="148"/>
        <v>11</v>
      </c>
      <c r="N667" s="44">
        <f>MOD($E667-$A667-$C667+ROWS(Fixtures_Rosters!$C$27:$C$40)*2,ROWS(Fixtures_Rosters!$C$27:$C$40))</f>
        <v>1</v>
      </c>
      <c r="O667" s="44" t="b">
        <f t="shared" si="149"/>
        <v>1</v>
      </c>
      <c r="P667" s="44">
        <f>IF(AND(INDEX($F$2:$F$15,$A667),$G667,$H667,$I667,$J667,$K667,$O667),$M667*Validation_Lists!$I$3*Validation_Lists!$I$3+$L667*Validation_Lists!$I$3+$N667,Validation_Lists!$I$2)</f>
        <v>999999</v>
      </c>
    </row>
    <row r="668" spans="1:16" x14ac:dyDescent="0.2">
      <c r="A668" s="44">
        <v>12</v>
      </c>
      <c r="B668" s="44">
        <v>12</v>
      </c>
      <c r="C668" s="44">
        <v>3</v>
      </c>
      <c r="D668" s="44" t="s">
        <v>58</v>
      </c>
      <c r="E668" s="44">
        <v>3</v>
      </c>
      <c r="F668" s="44" t="str">
        <f>IF(Fixtures_Rosters!$C$29="","",Fixtures_Rosters!$C$29)</f>
        <v/>
      </c>
      <c r="G668" s="44" t="b">
        <f>AND(LEN($F668&amp;"")&gt;0,UPPER(INDEX(Fixtures_Rosters!$F$27:$F$40,$E668))="YES")</f>
        <v>0</v>
      </c>
      <c r="H668" s="44" t="b">
        <f>INDEX(Fixtures_Rosters!$L$27:$AA$40,$E668,INDEX($D$2:$D$15,$A668))="Available"</f>
        <v>1</v>
      </c>
      <c r="I668" s="44" t="b">
        <f>UPPER(INDEX(Fixtures_Rosters!$J$27:$J$40,$E668))="YES"</f>
        <v>1</v>
      </c>
      <c r="J668" s="44" t="b">
        <f>TRUE</f>
        <v>1</v>
      </c>
      <c r="K668" s="44" t="b">
        <f t="shared" si="147"/>
        <v>0</v>
      </c>
      <c r="L668" s="44">
        <f t="shared" si="141"/>
        <v>66</v>
      </c>
      <c r="M668" s="44">
        <f t="shared" si="148"/>
        <v>11</v>
      </c>
      <c r="N668" s="44">
        <f>MOD($E668-$A668-$C668+ROWS(Fixtures_Rosters!$C$27:$C$40)*2,ROWS(Fixtures_Rosters!$C$27:$C$40))</f>
        <v>2</v>
      </c>
      <c r="O668" s="44" t="b">
        <f t="shared" si="149"/>
        <v>1</v>
      </c>
      <c r="P668" s="44">
        <f>IF(AND(INDEX($F$2:$F$15,$A668),$G668,$H668,$I668,$J668,$K668,$O668),$M668*Validation_Lists!$I$3*Validation_Lists!$I$3+$L668*Validation_Lists!$I$3+$N668,Validation_Lists!$I$2)</f>
        <v>999999</v>
      </c>
    </row>
    <row r="669" spans="1:16" x14ac:dyDescent="0.2">
      <c r="A669" s="44">
        <v>12</v>
      </c>
      <c r="B669" s="44">
        <v>12</v>
      </c>
      <c r="C669" s="44">
        <v>3</v>
      </c>
      <c r="D669" s="44" t="s">
        <v>58</v>
      </c>
      <c r="E669" s="44">
        <v>4</v>
      </c>
      <c r="F669" s="44" t="str">
        <f>IF(Fixtures_Rosters!$C$30="","",Fixtures_Rosters!$C$30)</f>
        <v/>
      </c>
      <c r="G669" s="44" t="b">
        <f>AND(LEN($F669&amp;"")&gt;0,UPPER(INDEX(Fixtures_Rosters!$F$27:$F$40,$E669))="YES")</f>
        <v>0</v>
      </c>
      <c r="H669" s="44" t="b">
        <f>INDEX(Fixtures_Rosters!$L$27:$AA$40,$E669,INDEX($D$2:$D$15,$A669))="Available"</f>
        <v>1</v>
      </c>
      <c r="I669" s="44" t="b">
        <f>UPPER(INDEX(Fixtures_Rosters!$J$27:$J$40,$E669))="YES"</f>
        <v>1</v>
      </c>
      <c r="J669" s="44" t="b">
        <f>TRUE</f>
        <v>1</v>
      </c>
      <c r="K669" s="44" t="b">
        <f t="shared" si="147"/>
        <v>0</v>
      </c>
      <c r="L669" s="44">
        <f t="shared" si="141"/>
        <v>66</v>
      </c>
      <c r="M669" s="44">
        <f t="shared" si="148"/>
        <v>11</v>
      </c>
      <c r="N669" s="44">
        <f>MOD($E669-$A669-$C669+ROWS(Fixtures_Rosters!$C$27:$C$40)*2,ROWS(Fixtures_Rosters!$C$27:$C$40))</f>
        <v>3</v>
      </c>
      <c r="O669" s="44" t="b">
        <f t="shared" si="149"/>
        <v>1</v>
      </c>
      <c r="P669" s="44">
        <f>IF(AND(INDEX($F$2:$F$15,$A669),$G669,$H669,$I669,$J669,$K669,$O669),$M669*Validation_Lists!$I$3*Validation_Lists!$I$3+$L669*Validation_Lists!$I$3+$N669,Validation_Lists!$I$2)</f>
        <v>999999</v>
      </c>
    </row>
    <row r="670" spans="1:16" x14ac:dyDescent="0.2">
      <c r="A670" s="44">
        <v>12</v>
      </c>
      <c r="B670" s="44">
        <v>12</v>
      </c>
      <c r="C670" s="44">
        <v>3</v>
      </c>
      <c r="D670" s="44" t="s">
        <v>58</v>
      </c>
      <c r="E670" s="44">
        <v>5</v>
      </c>
      <c r="F670" s="44" t="str">
        <f>IF(Fixtures_Rosters!$C$31="","",Fixtures_Rosters!$C$31)</f>
        <v/>
      </c>
      <c r="G670" s="44" t="b">
        <f>AND(LEN($F670&amp;"")&gt;0,UPPER(INDEX(Fixtures_Rosters!$F$27:$F$40,$E670))="YES")</f>
        <v>0</v>
      </c>
      <c r="H670" s="44" t="b">
        <f>INDEX(Fixtures_Rosters!$L$27:$AA$40,$E670,INDEX($D$2:$D$15,$A670))="Available"</f>
        <v>1</v>
      </c>
      <c r="I670" s="44" t="b">
        <f>UPPER(INDEX(Fixtures_Rosters!$J$27:$J$40,$E670))="YES"</f>
        <v>1</v>
      </c>
      <c r="J670" s="44" t="b">
        <f>TRUE</f>
        <v>1</v>
      </c>
      <c r="K670" s="44" t="b">
        <f t="shared" si="147"/>
        <v>0</v>
      </c>
      <c r="L670" s="44">
        <f t="shared" ref="L670:L693" si="150">COUNTIF($H$2:$M$12,$F670)</f>
        <v>66</v>
      </c>
      <c r="M670" s="44">
        <f t="shared" si="148"/>
        <v>11</v>
      </c>
      <c r="N670" s="44">
        <f>MOD($E670-$A670-$C670+ROWS(Fixtures_Rosters!$C$27:$C$40)*2,ROWS(Fixtures_Rosters!$C$27:$C$40))</f>
        <v>4</v>
      </c>
      <c r="O670" s="44" t="b">
        <f t="shared" si="149"/>
        <v>1</v>
      </c>
      <c r="P670" s="44">
        <f>IF(AND(INDEX($F$2:$F$15,$A670),$G670,$H670,$I670,$J670,$K670,$O670),$M670*Validation_Lists!$I$3*Validation_Lists!$I$3+$L670*Validation_Lists!$I$3+$N670,Validation_Lists!$I$2)</f>
        <v>999999</v>
      </c>
    </row>
    <row r="671" spans="1:16" x14ac:dyDescent="0.2">
      <c r="A671" s="44">
        <v>12</v>
      </c>
      <c r="B671" s="44">
        <v>12</v>
      </c>
      <c r="C671" s="44">
        <v>3</v>
      </c>
      <c r="D671" s="44" t="s">
        <v>58</v>
      </c>
      <c r="E671" s="44">
        <v>6</v>
      </c>
      <c r="F671" s="44" t="str">
        <f>IF(Fixtures_Rosters!$C$32="","",Fixtures_Rosters!$C$32)</f>
        <v/>
      </c>
      <c r="G671" s="44" t="b">
        <f>AND(LEN($F671&amp;"")&gt;0,UPPER(INDEX(Fixtures_Rosters!$F$27:$F$40,$E671))="YES")</f>
        <v>0</v>
      </c>
      <c r="H671" s="44" t="b">
        <f>INDEX(Fixtures_Rosters!$L$27:$AA$40,$E671,INDEX($D$2:$D$15,$A671))="Available"</f>
        <v>1</v>
      </c>
      <c r="I671" s="44" t="b">
        <f>UPPER(INDEX(Fixtures_Rosters!$J$27:$J$40,$E671))="YES"</f>
        <v>1</v>
      </c>
      <c r="J671" s="44" t="b">
        <f>TRUE</f>
        <v>1</v>
      </c>
      <c r="K671" s="44" t="b">
        <f t="shared" si="147"/>
        <v>0</v>
      </c>
      <c r="L671" s="44">
        <f t="shared" si="150"/>
        <v>66</v>
      </c>
      <c r="M671" s="44">
        <f t="shared" si="148"/>
        <v>11</v>
      </c>
      <c r="N671" s="44">
        <f>MOD($E671-$A671-$C671+ROWS(Fixtures_Rosters!$C$27:$C$40)*2,ROWS(Fixtures_Rosters!$C$27:$C$40))</f>
        <v>5</v>
      </c>
      <c r="O671" s="44" t="b">
        <f t="shared" si="149"/>
        <v>1</v>
      </c>
      <c r="P671" s="44">
        <f>IF(AND(INDEX($F$2:$F$15,$A671),$G671,$H671,$I671,$J671,$K671,$O671),$M671*Validation_Lists!$I$3*Validation_Lists!$I$3+$L671*Validation_Lists!$I$3+$N671,Validation_Lists!$I$2)</f>
        <v>999999</v>
      </c>
    </row>
    <row r="672" spans="1:16" x14ac:dyDescent="0.2">
      <c r="A672" s="44">
        <v>12</v>
      </c>
      <c r="B672" s="44">
        <v>12</v>
      </c>
      <c r="C672" s="44">
        <v>3</v>
      </c>
      <c r="D672" s="44" t="s">
        <v>58</v>
      </c>
      <c r="E672" s="44">
        <v>7</v>
      </c>
      <c r="F672" s="44" t="str">
        <f>IF(Fixtures_Rosters!$C$33="","",Fixtures_Rosters!$C$33)</f>
        <v/>
      </c>
      <c r="G672" s="44" t="b">
        <f>AND(LEN($F672&amp;"")&gt;0,UPPER(INDEX(Fixtures_Rosters!$F$27:$F$40,$E672))="YES")</f>
        <v>0</v>
      </c>
      <c r="H672" s="44" t="b">
        <f>INDEX(Fixtures_Rosters!$L$27:$AA$40,$E672,INDEX($D$2:$D$15,$A672))="Available"</f>
        <v>1</v>
      </c>
      <c r="I672" s="44" t="b">
        <f>UPPER(INDEX(Fixtures_Rosters!$J$27:$J$40,$E672))="YES"</f>
        <v>1</v>
      </c>
      <c r="J672" s="44" t="b">
        <f>TRUE</f>
        <v>1</v>
      </c>
      <c r="K672" s="44" t="b">
        <f t="shared" si="147"/>
        <v>0</v>
      </c>
      <c r="L672" s="44">
        <f t="shared" si="150"/>
        <v>66</v>
      </c>
      <c r="M672" s="44">
        <f t="shared" si="148"/>
        <v>11</v>
      </c>
      <c r="N672" s="44">
        <f>MOD($E672-$A672-$C672+ROWS(Fixtures_Rosters!$C$27:$C$40)*2,ROWS(Fixtures_Rosters!$C$27:$C$40))</f>
        <v>6</v>
      </c>
      <c r="O672" s="44" t="b">
        <f t="shared" si="149"/>
        <v>1</v>
      </c>
      <c r="P672" s="44">
        <f>IF(AND(INDEX($F$2:$F$15,$A672),$G672,$H672,$I672,$J672,$K672,$O672),$M672*Validation_Lists!$I$3*Validation_Lists!$I$3+$L672*Validation_Lists!$I$3+$N672,Validation_Lists!$I$2)</f>
        <v>999999</v>
      </c>
    </row>
    <row r="673" spans="1:16" x14ac:dyDescent="0.2">
      <c r="A673" s="44">
        <v>12</v>
      </c>
      <c r="B673" s="44">
        <v>12</v>
      </c>
      <c r="C673" s="44">
        <v>3</v>
      </c>
      <c r="D673" s="44" t="s">
        <v>58</v>
      </c>
      <c r="E673" s="44">
        <v>8</v>
      </c>
      <c r="F673" s="44" t="str">
        <f>IF(Fixtures_Rosters!$C$34="","",Fixtures_Rosters!$C$34)</f>
        <v/>
      </c>
      <c r="G673" s="44" t="b">
        <f>AND(LEN($F673&amp;"")&gt;0,UPPER(INDEX(Fixtures_Rosters!$F$27:$F$40,$E673))="YES")</f>
        <v>0</v>
      </c>
      <c r="H673" s="44" t="b">
        <f>INDEX(Fixtures_Rosters!$L$27:$AA$40,$E673,INDEX($D$2:$D$15,$A673))="Available"</f>
        <v>1</v>
      </c>
      <c r="I673" s="44" t="b">
        <f>UPPER(INDEX(Fixtures_Rosters!$J$27:$J$40,$E673))="YES"</f>
        <v>1</v>
      </c>
      <c r="J673" s="44" t="b">
        <f>TRUE</f>
        <v>1</v>
      </c>
      <c r="K673" s="44" t="b">
        <f t="shared" si="147"/>
        <v>0</v>
      </c>
      <c r="L673" s="44">
        <f t="shared" si="150"/>
        <v>66</v>
      </c>
      <c r="M673" s="44">
        <f t="shared" si="148"/>
        <v>11</v>
      </c>
      <c r="N673" s="44">
        <f>MOD($E673-$A673-$C673+ROWS(Fixtures_Rosters!$C$27:$C$40)*2,ROWS(Fixtures_Rosters!$C$27:$C$40))</f>
        <v>7</v>
      </c>
      <c r="O673" s="44" t="b">
        <f t="shared" si="149"/>
        <v>1</v>
      </c>
      <c r="P673" s="44">
        <f>IF(AND(INDEX($F$2:$F$15,$A673),$G673,$H673,$I673,$J673,$K673,$O673),$M673*Validation_Lists!$I$3*Validation_Lists!$I$3+$L673*Validation_Lists!$I$3+$N673,Validation_Lists!$I$2)</f>
        <v>999999</v>
      </c>
    </row>
    <row r="674" spans="1:16" x14ac:dyDescent="0.2">
      <c r="A674" s="44">
        <v>12</v>
      </c>
      <c r="B674" s="44">
        <v>12</v>
      </c>
      <c r="C674" s="44">
        <v>3</v>
      </c>
      <c r="D674" s="44" t="s">
        <v>58</v>
      </c>
      <c r="E674" s="44">
        <v>9</v>
      </c>
      <c r="F674" s="44" t="str">
        <f>IF(Fixtures_Rosters!$C$35="","",Fixtures_Rosters!$C$35)</f>
        <v/>
      </c>
      <c r="G674" s="44" t="b">
        <f>AND(LEN($F674&amp;"")&gt;0,UPPER(INDEX(Fixtures_Rosters!$F$27:$F$40,$E674))="YES")</f>
        <v>0</v>
      </c>
      <c r="H674" s="44" t="b">
        <f>INDEX(Fixtures_Rosters!$L$27:$AA$40,$E674,INDEX($D$2:$D$15,$A674))="Available"</f>
        <v>1</v>
      </c>
      <c r="I674" s="44" t="b">
        <f>UPPER(INDEX(Fixtures_Rosters!$J$27:$J$40,$E674))="YES"</f>
        <v>1</v>
      </c>
      <c r="J674" s="44" t="b">
        <f>TRUE</f>
        <v>1</v>
      </c>
      <c r="K674" s="44" t="b">
        <f t="shared" si="147"/>
        <v>0</v>
      </c>
      <c r="L674" s="44">
        <f t="shared" si="150"/>
        <v>66</v>
      </c>
      <c r="M674" s="44">
        <f t="shared" si="148"/>
        <v>11</v>
      </c>
      <c r="N674" s="44">
        <f>MOD($E674-$A674-$C674+ROWS(Fixtures_Rosters!$C$27:$C$40)*2,ROWS(Fixtures_Rosters!$C$27:$C$40))</f>
        <v>8</v>
      </c>
      <c r="O674" s="44" t="b">
        <f t="shared" si="149"/>
        <v>1</v>
      </c>
      <c r="P674" s="44">
        <f>IF(AND(INDEX($F$2:$F$15,$A674),$G674,$H674,$I674,$J674,$K674,$O674),$M674*Validation_Lists!$I$3*Validation_Lists!$I$3+$L674*Validation_Lists!$I$3+$N674,Validation_Lists!$I$2)</f>
        <v>999999</v>
      </c>
    </row>
    <row r="675" spans="1:16" x14ac:dyDescent="0.2">
      <c r="A675" s="44">
        <v>12</v>
      </c>
      <c r="B675" s="44">
        <v>12</v>
      </c>
      <c r="C675" s="44">
        <v>3</v>
      </c>
      <c r="D675" s="44" t="s">
        <v>58</v>
      </c>
      <c r="E675" s="44">
        <v>10</v>
      </c>
      <c r="F675" s="44" t="str">
        <f>IF(Fixtures_Rosters!$C$36="","",Fixtures_Rosters!$C$36)</f>
        <v/>
      </c>
      <c r="G675" s="44" t="b">
        <f>AND(LEN($F675&amp;"")&gt;0,UPPER(INDEX(Fixtures_Rosters!$F$27:$F$40,$E675))="YES")</f>
        <v>0</v>
      </c>
      <c r="H675" s="44" t="b">
        <f>INDEX(Fixtures_Rosters!$L$27:$AA$40,$E675,INDEX($D$2:$D$15,$A675))="Available"</f>
        <v>1</v>
      </c>
      <c r="I675" s="44" t="b">
        <f>UPPER(INDEX(Fixtures_Rosters!$J$27:$J$40,$E675))="YES"</f>
        <v>1</v>
      </c>
      <c r="J675" s="44" t="b">
        <f>TRUE</f>
        <v>1</v>
      </c>
      <c r="K675" s="44" t="b">
        <f t="shared" si="147"/>
        <v>0</v>
      </c>
      <c r="L675" s="44">
        <f t="shared" si="150"/>
        <v>66</v>
      </c>
      <c r="M675" s="44">
        <f t="shared" si="148"/>
        <v>11</v>
      </c>
      <c r="N675" s="44">
        <f>MOD($E675-$A675-$C675+ROWS(Fixtures_Rosters!$C$27:$C$40)*2,ROWS(Fixtures_Rosters!$C$27:$C$40))</f>
        <v>9</v>
      </c>
      <c r="O675" s="44" t="b">
        <f t="shared" si="149"/>
        <v>1</v>
      </c>
      <c r="P675" s="44">
        <f>IF(AND(INDEX($F$2:$F$15,$A675),$G675,$H675,$I675,$J675,$K675,$O675),$M675*Validation_Lists!$I$3*Validation_Lists!$I$3+$L675*Validation_Lists!$I$3+$N675,Validation_Lists!$I$2)</f>
        <v>999999</v>
      </c>
    </row>
    <row r="676" spans="1:16" x14ac:dyDescent="0.2">
      <c r="A676" s="44">
        <v>12</v>
      </c>
      <c r="B676" s="44">
        <v>12</v>
      </c>
      <c r="C676" s="44">
        <v>3</v>
      </c>
      <c r="D676" s="44" t="s">
        <v>58</v>
      </c>
      <c r="E676" s="44">
        <v>11</v>
      </c>
      <c r="F676" s="44" t="str">
        <f>IF(Fixtures_Rosters!$C$37="","",Fixtures_Rosters!$C$37)</f>
        <v/>
      </c>
      <c r="G676" s="44" t="b">
        <f>AND(LEN($F676&amp;"")&gt;0,UPPER(INDEX(Fixtures_Rosters!$F$27:$F$40,$E676))="YES")</f>
        <v>0</v>
      </c>
      <c r="H676" s="44" t="b">
        <f>INDEX(Fixtures_Rosters!$L$27:$AA$40,$E676,INDEX($D$2:$D$15,$A676))="Available"</f>
        <v>1</v>
      </c>
      <c r="I676" s="44" t="b">
        <f>UPPER(INDEX(Fixtures_Rosters!$J$27:$J$40,$E676))="YES"</f>
        <v>1</v>
      </c>
      <c r="J676" s="44" t="b">
        <f>TRUE</f>
        <v>1</v>
      </c>
      <c r="K676" s="44" t="b">
        <f t="shared" si="147"/>
        <v>0</v>
      </c>
      <c r="L676" s="44">
        <f t="shared" si="150"/>
        <v>66</v>
      </c>
      <c r="M676" s="44">
        <f t="shared" si="148"/>
        <v>11</v>
      </c>
      <c r="N676" s="44">
        <f>MOD($E676-$A676-$C676+ROWS(Fixtures_Rosters!$C$27:$C$40)*2,ROWS(Fixtures_Rosters!$C$27:$C$40))</f>
        <v>10</v>
      </c>
      <c r="O676" s="44" t="b">
        <f t="shared" si="149"/>
        <v>1</v>
      </c>
      <c r="P676" s="44">
        <f>IF(AND(INDEX($F$2:$F$15,$A676),$G676,$H676,$I676,$J676,$K676,$O676),$M676*Validation_Lists!$I$3*Validation_Lists!$I$3+$L676*Validation_Lists!$I$3+$N676,Validation_Lists!$I$2)</f>
        <v>999999</v>
      </c>
    </row>
    <row r="677" spans="1:16" x14ac:dyDescent="0.2">
      <c r="A677" s="44">
        <v>12</v>
      </c>
      <c r="B677" s="44">
        <v>12</v>
      </c>
      <c r="C677" s="44">
        <v>3</v>
      </c>
      <c r="D677" s="44" t="s">
        <v>58</v>
      </c>
      <c r="E677" s="44">
        <v>12</v>
      </c>
      <c r="F677" s="44" t="str">
        <f>IF(Fixtures_Rosters!$C$38="","",Fixtures_Rosters!$C$38)</f>
        <v/>
      </c>
      <c r="G677" s="44" t="b">
        <f>AND(LEN($F677&amp;"")&gt;0,UPPER(INDEX(Fixtures_Rosters!$F$27:$F$40,$E677))="YES")</f>
        <v>0</v>
      </c>
      <c r="H677" s="44" t="b">
        <f>INDEX(Fixtures_Rosters!$L$27:$AA$40,$E677,INDEX($D$2:$D$15,$A677))="Available"</f>
        <v>1</v>
      </c>
      <c r="I677" s="44" t="b">
        <f>UPPER(INDEX(Fixtures_Rosters!$J$27:$J$40,$E677))="YES"</f>
        <v>1</v>
      </c>
      <c r="J677" s="44" t="b">
        <f>TRUE</f>
        <v>1</v>
      </c>
      <c r="K677" s="44" t="b">
        <f t="shared" si="147"/>
        <v>0</v>
      </c>
      <c r="L677" s="44">
        <f t="shared" si="150"/>
        <v>66</v>
      </c>
      <c r="M677" s="44">
        <f t="shared" si="148"/>
        <v>11</v>
      </c>
      <c r="N677" s="44">
        <f>MOD($E677-$A677-$C677+ROWS(Fixtures_Rosters!$C$27:$C$40)*2,ROWS(Fixtures_Rosters!$C$27:$C$40))</f>
        <v>11</v>
      </c>
      <c r="O677" s="44" t="b">
        <f t="shared" si="149"/>
        <v>1</v>
      </c>
      <c r="P677" s="44">
        <f>IF(AND(INDEX($F$2:$F$15,$A677),$G677,$H677,$I677,$J677,$K677,$O677),$M677*Validation_Lists!$I$3*Validation_Lists!$I$3+$L677*Validation_Lists!$I$3+$N677,Validation_Lists!$I$2)</f>
        <v>999999</v>
      </c>
    </row>
    <row r="678" spans="1:16" x14ac:dyDescent="0.2">
      <c r="A678" s="44">
        <v>12</v>
      </c>
      <c r="B678" s="44">
        <v>12</v>
      </c>
      <c r="C678" s="44">
        <v>3</v>
      </c>
      <c r="D678" s="44" t="s">
        <v>58</v>
      </c>
      <c r="E678" s="44">
        <v>13</v>
      </c>
      <c r="F678" s="44" t="str">
        <f>IF(Fixtures_Rosters!$C$39="","",Fixtures_Rosters!$C$39)</f>
        <v/>
      </c>
      <c r="G678" s="44" t="b">
        <f>AND(LEN($F678&amp;"")&gt;0,UPPER(INDEX(Fixtures_Rosters!$F$27:$F$40,$E678))="YES")</f>
        <v>0</v>
      </c>
      <c r="H678" s="44" t="b">
        <f>INDEX(Fixtures_Rosters!$L$27:$AA$40,$E678,INDEX($D$2:$D$15,$A678))="Available"</f>
        <v>1</v>
      </c>
      <c r="I678" s="44" t="b">
        <f>UPPER(INDEX(Fixtures_Rosters!$J$27:$J$40,$E678))="YES"</f>
        <v>1</v>
      </c>
      <c r="J678" s="44" t="b">
        <f>TRUE</f>
        <v>1</v>
      </c>
      <c r="K678" s="44" t="b">
        <f t="shared" si="147"/>
        <v>0</v>
      </c>
      <c r="L678" s="44">
        <f t="shared" si="150"/>
        <v>66</v>
      </c>
      <c r="M678" s="44">
        <f t="shared" si="148"/>
        <v>11</v>
      </c>
      <c r="N678" s="44">
        <f>MOD($E678-$A678-$C678+ROWS(Fixtures_Rosters!$C$27:$C$40)*2,ROWS(Fixtures_Rosters!$C$27:$C$40))</f>
        <v>12</v>
      </c>
      <c r="O678" s="44" t="b">
        <f t="shared" si="149"/>
        <v>1</v>
      </c>
      <c r="P678" s="44">
        <f>IF(AND(INDEX($F$2:$F$15,$A678),$G678,$H678,$I678,$J678,$K678,$O678),$M678*Validation_Lists!$I$3*Validation_Lists!$I$3+$L678*Validation_Lists!$I$3+$N678,Validation_Lists!$I$2)</f>
        <v>999999</v>
      </c>
    </row>
    <row r="679" spans="1:16" x14ac:dyDescent="0.2">
      <c r="A679" s="44">
        <v>12</v>
      </c>
      <c r="B679" s="44">
        <v>12</v>
      </c>
      <c r="C679" s="44">
        <v>3</v>
      </c>
      <c r="D679" s="44" t="s">
        <v>58</v>
      </c>
      <c r="E679" s="44">
        <v>14</v>
      </c>
      <c r="F679" s="44" t="str">
        <f>IF(Fixtures_Rosters!$C$40="","",Fixtures_Rosters!$C$40)</f>
        <v/>
      </c>
      <c r="G679" s="44" t="b">
        <f>AND(LEN($F679&amp;"")&gt;0,UPPER(INDEX(Fixtures_Rosters!$F$27:$F$40,$E679))="YES")</f>
        <v>0</v>
      </c>
      <c r="H679" s="44" t="b">
        <f>INDEX(Fixtures_Rosters!$L$27:$AA$40,$E679,INDEX($D$2:$D$15,$A679))="Available"</f>
        <v>1</v>
      </c>
      <c r="I679" s="44" t="b">
        <f>UPPER(INDEX(Fixtures_Rosters!$J$27:$J$40,$E679))="YES"</f>
        <v>1</v>
      </c>
      <c r="J679" s="44" t="b">
        <f>TRUE</f>
        <v>1</v>
      </c>
      <c r="K679" s="44" t="b">
        <f t="shared" si="147"/>
        <v>0</v>
      </c>
      <c r="L679" s="44">
        <f t="shared" si="150"/>
        <v>66</v>
      </c>
      <c r="M679" s="44">
        <f t="shared" si="148"/>
        <v>11</v>
      </c>
      <c r="N679" s="44">
        <f>MOD($E679-$A679-$C679+ROWS(Fixtures_Rosters!$C$27:$C$40)*2,ROWS(Fixtures_Rosters!$C$27:$C$40))</f>
        <v>13</v>
      </c>
      <c r="O679" s="44" t="b">
        <f t="shared" si="149"/>
        <v>1</v>
      </c>
      <c r="P679" s="44">
        <f>IF(AND(INDEX($F$2:$F$15,$A679),$G679,$H679,$I679,$J679,$K679,$O679),$M679*Validation_Lists!$I$3*Validation_Lists!$I$3+$L679*Validation_Lists!$I$3+$N679,Validation_Lists!$I$2)</f>
        <v>999999</v>
      </c>
    </row>
    <row r="680" spans="1:16" x14ac:dyDescent="0.2">
      <c r="A680" s="44">
        <v>12</v>
      </c>
      <c r="B680" s="44">
        <v>12</v>
      </c>
      <c r="C680" s="44">
        <v>4</v>
      </c>
      <c r="D680" s="44" t="s">
        <v>59</v>
      </c>
      <c r="E680" s="44">
        <v>1</v>
      </c>
      <c r="F680" s="44" t="str">
        <f>IF(Fixtures_Rosters!$C$27="","",Fixtures_Rosters!$C$27)</f>
        <v/>
      </c>
      <c r="G680" s="44" t="b">
        <f>AND(LEN($F680&amp;"")&gt;0,UPPER(INDEX(Fixtures_Rosters!$F$27:$F$40,$E680))="YES")</f>
        <v>0</v>
      </c>
      <c r="H680" s="44" t="b">
        <f>INDEX(Fixtures_Rosters!$L$27:$AA$40,$E680,INDEX($D$2:$D$15,$A680))="Available"</f>
        <v>1</v>
      </c>
      <c r="I680" s="44" t="b">
        <f>AND(UPPER(INDEX($E$2:$E$15,$A680))="HOME",UPPER(INDEX(Fixtures_Rosters!$K$27:$K$40,$E680))="YES")</f>
        <v>0</v>
      </c>
      <c r="J680" s="44" t="b">
        <f>TRUE</f>
        <v>1</v>
      </c>
      <c r="K680" s="44" t="b">
        <f t="shared" ref="K680:K693" si="151">COUNTIF($J$13:$L$13,$F680)=0</f>
        <v>0</v>
      </c>
      <c r="L680" s="44">
        <f t="shared" si="150"/>
        <v>66</v>
      </c>
      <c r="M680" s="44">
        <f t="shared" ref="M680:M693" si="152">COUNTIF($M$2:$M$12,$F680)</f>
        <v>11</v>
      </c>
      <c r="N680" s="44">
        <f>MOD($E680-$A680-$C680+ROWS(Fixtures_Rosters!$C$27:$C$40)*2,ROWS(Fixtures_Rosters!$C$27:$C$40))</f>
        <v>13</v>
      </c>
      <c r="O680" s="44" t="b">
        <f t="shared" ref="O680:O693" si="153">OR($C$13&lt;&gt;$C$12+1,$F$12=FALSE,$F680&lt;&gt;$M$12)</f>
        <v>1</v>
      </c>
      <c r="P680" s="44">
        <f>IF(AND(INDEX($F$2:$F$15,$A680),$G680,$H680,$I680,$J680,$K680,$O680),$M680*Validation_Lists!$I$3*Validation_Lists!$I$3+$L680*Validation_Lists!$I$3+$N680,Validation_Lists!$I$2)</f>
        <v>999999</v>
      </c>
    </row>
    <row r="681" spans="1:16" x14ac:dyDescent="0.2">
      <c r="A681" s="44">
        <v>12</v>
      </c>
      <c r="B681" s="44">
        <v>12</v>
      </c>
      <c r="C681" s="44">
        <v>4</v>
      </c>
      <c r="D681" s="44" t="s">
        <v>59</v>
      </c>
      <c r="E681" s="44">
        <v>2</v>
      </c>
      <c r="F681" s="44" t="str">
        <f>IF(Fixtures_Rosters!$C$28="","",Fixtures_Rosters!$C$28)</f>
        <v/>
      </c>
      <c r="G681" s="44" t="b">
        <f>AND(LEN($F681&amp;"")&gt;0,UPPER(INDEX(Fixtures_Rosters!$F$27:$F$40,$E681))="YES")</f>
        <v>0</v>
      </c>
      <c r="H681" s="44" t="b">
        <f>INDEX(Fixtures_Rosters!$L$27:$AA$40,$E681,INDEX($D$2:$D$15,$A681))="Available"</f>
        <v>1</v>
      </c>
      <c r="I681" s="44" t="b">
        <f>AND(UPPER(INDEX($E$2:$E$15,$A681))="HOME",UPPER(INDEX(Fixtures_Rosters!$K$27:$K$40,$E681))="YES")</f>
        <v>0</v>
      </c>
      <c r="J681" s="44" t="b">
        <f>TRUE</f>
        <v>1</v>
      </c>
      <c r="K681" s="44" t="b">
        <f t="shared" si="151"/>
        <v>0</v>
      </c>
      <c r="L681" s="44">
        <f t="shared" si="150"/>
        <v>66</v>
      </c>
      <c r="M681" s="44">
        <f t="shared" si="152"/>
        <v>11</v>
      </c>
      <c r="N681" s="44">
        <f>MOD($E681-$A681-$C681+ROWS(Fixtures_Rosters!$C$27:$C$40)*2,ROWS(Fixtures_Rosters!$C$27:$C$40))</f>
        <v>0</v>
      </c>
      <c r="O681" s="44" t="b">
        <f t="shared" si="153"/>
        <v>1</v>
      </c>
      <c r="P681" s="44">
        <f>IF(AND(INDEX($F$2:$F$15,$A681),$G681,$H681,$I681,$J681,$K681,$O681),$M681*Validation_Lists!$I$3*Validation_Lists!$I$3+$L681*Validation_Lists!$I$3+$N681,Validation_Lists!$I$2)</f>
        <v>999999</v>
      </c>
    </row>
    <row r="682" spans="1:16" x14ac:dyDescent="0.2">
      <c r="A682" s="44">
        <v>12</v>
      </c>
      <c r="B682" s="44">
        <v>12</v>
      </c>
      <c r="C682" s="44">
        <v>4</v>
      </c>
      <c r="D682" s="44" t="s">
        <v>59</v>
      </c>
      <c r="E682" s="44">
        <v>3</v>
      </c>
      <c r="F682" s="44" t="str">
        <f>IF(Fixtures_Rosters!$C$29="","",Fixtures_Rosters!$C$29)</f>
        <v/>
      </c>
      <c r="G682" s="44" t="b">
        <f>AND(LEN($F682&amp;"")&gt;0,UPPER(INDEX(Fixtures_Rosters!$F$27:$F$40,$E682))="YES")</f>
        <v>0</v>
      </c>
      <c r="H682" s="44" t="b">
        <f>INDEX(Fixtures_Rosters!$L$27:$AA$40,$E682,INDEX($D$2:$D$15,$A682))="Available"</f>
        <v>1</v>
      </c>
      <c r="I682" s="44" t="b">
        <f>AND(UPPER(INDEX($E$2:$E$15,$A682))="HOME",UPPER(INDEX(Fixtures_Rosters!$K$27:$K$40,$E682))="YES")</f>
        <v>0</v>
      </c>
      <c r="J682" s="44" t="b">
        <f>TRUE</f>
        <v>1</v>
      </c>
      <c r="K682" s="44" t="b">
        <f t="shared" si="151"/>
        <v>0</v>
      </c>
      <c r="L682" s="44">
        <f t="shared" si="150"/>
        <v>66</v>
      </c>
      <c r="M682" s="44">
        <f t="shared" si="152"/>
        <v>11</v>
      </c>
      <c r="N682" s="44">
        <f>MOD($E682-$A682-$C682+ROWS(Fixtures_Rosters!$C$27:$C$40)*2,ROWS(Fixtures_Rosters!$C$27:$C$40))</f>
        <v>1</v>
      </c>
      <c r="O682" s="44" t="b">
        <f t="shared" si="153"/>
        <v>1</v>
      </c>
      <c r="P682" s="44">
        <f>IF(AND(INDEX($F$2:$F$15,$A682),$G682,$H682,$I682,$J682,$K682,$O682),$M682*Validation_Lists!$I$3*Validation_Lists!$I$3+$L682*Validation_Lists!$I$3+$N682,Validation_Lists!$I$2)</f>
        <v>999999</v>
      </c>
    </row>
    <row r="683" spans="1:16" x14ac:dyDescent="0.2">
      <c r="A683" s="44">
        <v>12</v>
      </c>
      <c r="B683" s="44">
        <v>12</v>
      </c>
      <c r="C683" s="44">
        <v>4</v>
      </c>
      <c r="D683" s="44" t="s">
        <v>59</v>
      </c>
      <c r="E683" s="44">
        <v>4</v>
      </c>
      <c r="F683" s="44" t="str">
        <f>IF(Fixtures_Rosters!$C$30="","",Fixtures_Rosters!$C$30)</f>
        <v/>
      </c>
      <c r="G683" s="44" t="b">
        <f>AND(LEN($F683&amp;"")&gt;0,UPPER(INDEX(Fixtures_Rosters!$F$27:$F$40,$E683))="YES")</f>
        <v>0</v>
      </c>
      <c r="H683" s="44" t="b">
        <f>INDEX(Fixtures_Rosters!$L$27:$AA$40,$E683,INDEX($D$2:$D$15,$A683))="Available"</f>
        <v>1</v>
      </c>
      <c r="I683" s="44" t="b">
        <f>AND(UPPER(INDEX($E$2:$E$15,$A683))="HOME",UPPER(INDEX(Fixtures_Rosters!$K$27:$K$40,$E683))="YES")</f>
        <v>0</v>
      </c>
      <c r="J683" s="44" t="b">
        <f>TRUE</f>
        <v>1</v>
      </c>
      <c r="K683" s="44" t="b">
        <f t="shared" si="151"/>
        <v>0</v>
      </c>
      <c r="L683" s="44">
        <f t="shared" si="150"/>
        <v>66</v>
      </c>
      <c r="M683" s="44">
        <f t="shared" si="152"/>
        <v>11</v>
      </c>
      <c r="N683" s="44">
        <f>MOD($E683-$A683-$C683+ROWS(Fixtures_Rosters!$C$27:$C$40)*2,ROWS(Fixtures_Rosters!$C$27:$C$40))</f>
        <v>2</v>
      </c>
      <c r="O683" s="44" t="b">
        <f t="shared" si="153"/>
        <v>1</v>
      </c>
      <c r="P683" s="44">
        <f>IF(AND(INDEX($F$2:$F$15,$A683),$G683,$H683,$I683,$J683,$K683,$O683),$M683*Validation_Lists!$I$3*Validation_Lists!$I$3+$L683*Validation_Lists!$I$3+$N683,Validation_Lists!$I$2)</f>
        <v>999999</v>
      </c>
    </row>
    <row r="684" spans="1:16" x14ac:dyDescent="0.2">
      <c r="A684" s="44">
        <v>12</v>
      </c>
      <c r="B684" s="44">
        <v>12</v>
      </c>
      <c r="C684" s="44">
        <v>4</v>
      </c>
      <c r="D684" s="44" t="s">
        <v>59</v>
      </c>
      <c r="E684" s="44">
        <v>5</v>
      </c>
      <c r="F684" s="44" t="str">
        <f>IF(Fixtures_Rosters!$C$31="","",Fixtures_Rosters!$C$31)</f>
        <v/>
      </c>
      <c r="G684" s="44" t="b">
        <f>AND(LEN($F684&amp;"")&gt;0,UPPER(INDEX(Fixtures_Rosters!$F$27:$F$40,$E684))="YES")</f>
        <v>0</v>
      </c>
      <c r="H684" s="44" t="b">
        <f>INDEX(Fixtures_Rosters!$L$27:$AA$40,$E684,INDEX($D$2:$D$15,$A684))="Available"</f>
        <v>1</v>
      </c>
      <c r="I684" s="44" t="b">
        <f>AND(UPPER(INDEX($E$2:$E$15,$A684))="HOME",UPPER(INDEX(Fixtures_Rosters!$K$27:$K$40,$E684))="YES")</f>
        <v>0</v>
      </c>
      <c r="J684" s="44" t="b">
        <f>TRUE</f>
        <v>1</v>
      </c>
      <c r="K684" s="44" t="b">
        <f t="shared" si="151"/>
        <v>0</v>
      </c>
      <c r="L684" s="44">
        <f t="shared" si="150"/>
        <v>66</v>
      </c>
      <c r="M684" s="44">
        <f t="shared" si="152"/>
        <v>11</v>
      </c>
      <c r="N684" s="44">
        <f>MOD($E684-$A684-$C684+ROWS(Fixtures_Rosters!$C$27:$C$40)*2,ROWS(Fixtures_Rosters!$C$27:$C$40))</f>
        <v>3</v>
      </c>
      <c r="O684" s="44" t="b">
        <f t="shared" si="153"/>
        <v>1</v>
      </c>
      <c r="P684" s="44">
        <f>IF(AND(INDEX($F$2:$F$15,$A684),$G684,$H684,$I684,$J684,$K684,$O684),$M684*Validation_Lists!$I$3*Validation_Lists!$I$3+$L684*Validation_Lists!$I$3+$N684,Validation_Lists!$I$2)</f>
        <v>999999</v>
      </c>
    </row>
    <row r="685" spans="1:16" x14ac:dyDescent="0.2">
      <c r="A685" s="44">
        <v>12</v>
      </c>
      <c r="B685" s="44">
        <v>12</v>
      </c>
      <c r="C685" s="44">
        <v>4</v>
      </c>
      <c r="D685" s="44" t="s">
        <v>59</v>
      </c>
      <c r="E685" s="44">
        <v>6</v>
      </c>
      <c r="F685" s="44" t="str">
        <f>IF(Fixtures_Rosters!$C$32="","",Fixtures_Rosters!$C$32)</f>
        <v/>
      </c>
      <c r="G685" s="44" t="b">
        <f>AND(LEN($F685&amp;"")&gt;0,UPPER(INDEX(Fixtures_Rosters!$F$27:$F$40,$E685))="YES")</f>
        <v>0</v>
      </c>
      <c r="H685" s="44" t="b">
        <f>INDEX(Fixtures_Rosters!$L$27:$AA$40,$E685,INDEX($D$2:$D$15,$A685))="Available"</f>
        <v>1</v>
      </c>
      <c r="I685" s="44" t="b">
        <f>AND(UPPER(INDEX($E$2:$E$15,$A685))="HOME",UPPER(INDEX(Fixtures_Rosters!$K$27:$K$40,$E685))="YES")</f>
        <v>0</v>
      </c>
      <c r="J685" s="44" t="b">
        <f>TRUE</f>
        <v>1</v>
      </c>
      <c r="K685" s="44" t="b">
        <f t="shared" si="151"/>
        <v>0</v>
      </c>
      <c r="L685" s="44">
        <f t="shared" si="150"/>
        <v>66</v>
      </c>
      <c r="M685" s="44">
        <f t="shared" si="152"/>
        <v>11</v>
      </c>
      <c r="N685" s="44">
        <f>MOD($E685-$A685-$C685+ROWS(Fixtures_Rosters!$C$27:$C$40)*2,ROWS(Fixtures_Rosters!$C$27:$C$40))</f>
        <v>4</v>
      </c>
      <c r="O685" s="44" t="b">
        <f t="shared" si="153"/>
        <v>1</v>
      </c>
      <c r="P685" s="44">
        <f>IF(AND(INDEX($F$2:$F$15,$A685),$G685,$H685,$I685,$J685,$K685,$O685),$M685*Validation_Lists!$I$3*Validation_Lists!$I$3+$L685*Validation_Lists!$I$3+$N685,Validation_Lists!$I$2)</f>
        <v>999999</v>
      </c>
    </row>
    <row r="686" spans="1:16" x14ac:dyDescent="0.2">
      <c r="A686" s="44">
        <v>12</v>
      </c>
      <c r="B686" s="44">
        <v>12</v>
      </c>
      <c r="C686" s="44">
        <v>4</v>
      </c>
      <c r="D686" s="44" t="s">
        <v>59</v>
      </c>
      <c r="E686" s="44">
        <v>7</v>
      </c>
      <c r="F686" s="44" t="str">
        <f>IF(Fixtures_Rosters!$C$33="","",Fixtures_Rosters!$C$33)</f>
        <v/>
      </c>
      <c r="G686" s="44" t="b">
        <f>AND(LEN($F686&amp;"")&gt;0,UPPER(INDEX(Fixtures_Rosters!$F$27:$F$40,$E686))="YES")</f>
        <v>0</v>
      </c>
      <c r="H686" s="44" t="b">
        <f>INDEX(Fixtures_Rosters!$L$27:$AA$40,$E686,INDEX($D$2:$D$15,$A686))="Available"</f>
        <v>1</v>
      </c>
      <c r="I686" s="44" t="b">
        <f>AND(UPPER(INDEX($E$2:$E$15,$A686))="HOME",UPPER(INDEX(Fixtures_Rosters!$K$27:$K$40,$E686))="YES")</f>
        <v>0</v>
      </c>
      <c r="J686" s="44" t="b">
        <f>TRUE</f>
        <v>1</v>
      </c>
      <c r="K686" s="44" t="b">
        <f t="shared" si="151"/>
        <v>0</v>
      </c>
      <c r="L686" s="44">
        <f t="shared" si="150"/>
        <v>66</v>
      </c>
      <c r="M686" s="44">
        <f t="shared" si="152"/>
        <v>11</v>
      </c>
      <c r="N686" s="44">
        <f>MOD($E686-$A686-$C686+ROWS(Fixtures_Rosters!$C$27:$C$40)*2,ROWS(Fixtures_Rosters!$C$27:$C$40))</f>
        <v>5</v>
      </c>
      <c r="O686" s="44" t="b">
        <f t="shared" si="153"/>
        <v>1</v>
      </c>
      <c r="P686" s="44">
        <f>IF(AND(INDEX($F$2:$F$15,$A686),$G686,$H686,$I686,$J686,$K686,$O686),$M686*Validation_Lists!$I$3*Validation_Lists!$I$3+$L686*Validation_Lists!$I$3+$N686,Validation_Lists!$I$2)</f>
        <v>999999</v>
      </c>
    </row>
    <row r="687" spans="1:16" x14ac:dyDescent="0.2">
      <c r="A687" s="44">
        <v>12</v>
      </c>
      <c r="B687" s="44">
        <v>12</v>
      </c>
      <c r="C687" s="44">
        <v>4</v>
      </c>
      <c r="D687" s="44" t="s">
        <v>59</v>
      </c>
      <c r="E687" s="44">
        <v>8</v>
      </c>
      <c r="F687" s="44" t="str">
        <f>IF(Fixtures_Rosters!$C$34="","",Fixtures_Rosters!$C$34)</f>
        <v/>
      </c>
      <c r="G687" s="44" t="b">
        <f>AND(LEN($F687&amp;"")&gt;0,UPPER(INDEX(Fixtures_Rosters!$F$27:$F$40,$E687))="YES")</f>
        <v>0</v>
      </c>
      <c r="H687" s="44" t="b">
        <f>INDEX(Fixtures_Rosters!$L$27:$AA$40,$E687,INDEX($D$2:$D$15,$A687))="Available"</f>
        <v>1</v>
      </c>
      <c r="I687" s="44" t="b">
        <f>AND(UPPER(INDEX($E$2:$E$15,$A687))="HOME",UPPER(INDEX(Fixtures_Rosters!$K$27:$K$40,$E687))="YES")</f>
        <v>0</v>
      </c>
      <c r="J687" s="44" t="b">
        <f>TRUE</f>
        <v>1</v>
      </c>
      <c r="K687" s="44" t="b">
        <f t="shared" si="151"/>
        <v>0</v>
      </c>
      <c r="L687" s="44">
        <f t="shared" si="150"/>
        <v>66</v>
      </c>
      <c r="M687" s="44">
        <f t="shared" si="152"/>
        <v>11</v>
      </c>
      <c r="N687" s="44">
        <f>MOD($E687-$A687-$C687+ROWS(Fixtures_Rosters!$C$27:$C$40)*2,ROWS(Fixtures_Rosters!$C$27:$C$40))</f>
        <v>6</v>
      </c>
      <c r="O687" s="44" t="b">
        <f t="shared" si="153"/>
        <v>1</v>
      </c>
      <c r="P687" s="44">
        <f>IF(AND(INDEX($F$2:$F$15,$A687),$G687,$H687,$I687,$J687,$K687,$O687),$M687*Validation_Lists!$I$3*Validation_Lists!$I$3+$L687*Validation_Lists!$I$3+$N687,Validation_Lists!$I$2)</f>
        <v>999999</v>
      </c>
    </row>
    <row r="688" spans="1:16" x14ac:dyDescent="0.2">
      <c r="A688" s="44">
        <v>12</v>
      </c>
      <c r="B688" s="44">
        <v>12</v>
      </c>
      <c r="C688" s="44">
        <v>4</v>
      </c>
      <c r="D688" s="44" t="s">
        <v>59</v>
      </c>
      <c r="E688" s="44">
        <v>9</v>
      </c>
      <c r="F688" s="44" t="str">
        <f>IF(Fixtures_Rosters!$C$35="","",Fixtures_Rosters!$C$35)</f>
        <v/>
      </c>
      <c r="G688" s="44" t="b">
        <f>AND(LEN($F688&amp;"")&gt;0,UPPER(INDEX(Fixtures_Rosters!$F$27:$F$40,$E688))="YES")</f>
        <v>0</v>
      </c>
      <c r="H688" s="44" t="b">
        <f>INDEX(Fixtures_Rosters!$L$27:$AA$40,$E688,INDEX($D$2:$D$15,$A688))="Available"</f>
        <v>1</v>
      </c>
      <c r="I688" s="44" t="b">
        <f>AND(UPPER(INDEX($E$2:$E$15,$A688))="HOME",UPPER(INDEX(Fixtures_Rosters!$K$27:$K$40,$E688))="YES")</f>
        <v>0</v>
      </c>
      <c r="J688" s="44" t="b">
        <f>TRUE</f>
        <v>1</v>
      </c>
      <c r="K688" s="44" t="b">
        <f t="shared" si="151"/>
        <v>0</v>
      </c>
      <c r="L688" s="44">
        <f t="shared" si="150"/>
        <v>66</v>
      </c>
      <c r="M688" s="44">
        <f t="shared" si="152"/>
        <v>11</v>
      </c>
      <c r="N688" s="44">
        <f>MOD($E688-$A688-$C688+ROWS(Fixtures_Rosters!$C$27:$C$40)*2,ROWS(Fixtures_Rosters!$C$27:$C$40))</f>
        <v>7</v>
      </c>
      <c r="O688" s="44" t="b">
        <f t="shared" si="153"/>
        <v>1</v>
      </c>
      <c r="P688" s="44">
        <f>IF(AND(INDEX($F$2:$F$15,$A688),$G688,$H688,$I688,$J688,$K688,$O688),$M688*Validation_Lists!$I$3*Validation_Lists!$I$3+$L688*Validation_Lists!$I$3+$N688,Validation_Lists!$I$2)</f>
        <v>999999</v>
      </c>
    </row>
    <row r="689" spans="1:16" x14ac:dyDescent="0.2">
      <c r="A689" s="44">
        <v>12</v>
      </c>
      <c r="B689" s="44">
        <v>12</v>
      </c>
      <c r="C689" s="44">
        <v>4</v>
      </c>
      <c r="D689" s="44" t="s">
        <v>59</v>
      </c>
      <c r="E689" s="44">
        <v>10</v>
      </c>
      <c r="F689" s="44" t="str">
        <f>IF(Fixtures_Rosters!$C$36="","",Fixtures_Rosters!$C$36)</f>
        <v/>
      </c>
      <c r="G689" s="44" t="b">
        <f>AND(LEN($F689&amp;"")&gt;0,UPPER(INDEX(Fixtures_Rosters!$F$27:$F$40,$E689))="YES")</f>
        <v>0</v>
      </c>
      <c r="H689" s="44" t="b">
        <f>INDEX(Fixtures_Rosters!$L$27:$AA$40,$E689,INDEX($D$2:$D$15,$A689))="Available"</f>
        <v>1</v>
      </c>
      <c r="I689" s="44" t="b">
        <f>AND(UPPER(INDEX($E$2:$E$15,$A689))="HOME",UPPER(INDEX(Fixtures_Rosters!$K$27:$K$40,$E689))="YES")</f>
        <v>0</v>
      </c>
      <c r="J689" s="44" t="b">
        <f>TRUE</f>
        <v>1</v>
      </c>
      <c r="K689" s="44" t="b">
        <f t="shared" si="151"/>
        <v>0</v>
      </c>
      <c r="L689" s="44">
        <f t="shared" si="150"/>
        <v>66</v>
      </c>
      <c r="M689" s="44">
        <f t="shared" si="152"/>
        <v>11</v>
      </c>
      <c r="N689" s="44">
        <f>MOD($E689-$A689-$C689+ROWS(Fixtures_Rosters!$C$27:$C$40)*2,ROWS(Fixtures_Rosters!$C$27:$C$40))</f>
        <v>8</v>
      </c>
      <c r="O689" s="44" t="b">
        <f t="shared" si="153"/>
        <v>1</v>
      </c>
      <c r="P689" s="44">
        <f>IF(AND(INDEX($F$2:$F$15,$A689),$G689,$H689,$I689,$J689,$K689,$O689),$M689*Validation_Lists!$I$3*Validation_Lists!$I$3+$L689*Validation_Lists!$I$3+$N689,Validation_Lists!$I$2)</f>
        <v>999999</v>
      </c>
    </row>
    <row r="690" spans="1:16" x14ac:dyDescent="0.2">
      <c r="A690" s="44">
        <v>12</v>
      </c>
      <c r="B690" s="44">
        <v>12</v>
      </c>
      <c r="C690" s="44">
        <v>4</v>
      </c>
      <c r="D690" s="44" t="s">
        <v>59</v>
      </c>
      <c r="E690" s="44">
        <v>11</v>
      </c>
      <c r="F690" s="44" t="str">
        <f>IF(Fixtures_Rosters!$C$37="","",Fixtures_Rosters!$C$37)</f>
        <v/>
      </c>
      <c r="G690" s="44" t="b">
        <f>AND(LEN($F690&amp;"")&gt;0,UPPER(INDEX(Fixtures_Rosters!$F$27:$F$40,$E690))="YES")</f>
        <v>0</v>
      </c>
      <c r="H690" s="44" t="b">
        <f>INDEX(Fixtures_Rosters!$L$27:$AA$40,$E690,INDEX($D$2:$D$15,$A690))="Available"</f>
        <v>1</v>
      </c>
      <c r="I690" s="44" t="b">
        <f>AND(UPPER(INDEX($E$2:$E$15,$A690))="HOME",UPPER(INDEX(Fixtures_Rosters!$K$27:$K$40,$E690))="YES")</f>
        <v>0</v>
      </c>
      <c r="J690" s="44" t="b">
        <f>TRUE</f>
        <v>1</v>
      </c>
      <c r="K690" s="44" t="b">
        <f t="shared" si="151"/>
        <v>0</v>
      </c>
      <c r="L690" s="44">
        <f t="shared" si="150"/>
        <v>66</v>
      </c>
      <c r="M690" s="44">
        <f t="shared" si="152"/>
        <v>11</v>
      </c>
      <c r="N690" s="44">
        <f>MOD($E690-$A690-$C690+ROWS(Fixtures_Rosters!$C$27:$C$40)*2,ROWS(Fixtures_Rosters!$C$27:$C$40))</f>
        <v>9</v>
      </c>
      <c r="O690" s="44" t="b">
        <f t="shared" si="153"/>
        <v>1</v>
      </c>
      <c r="P690" s="44">
        <f>IF(AND(INDEX($F$2:$F$15,$A690),$G690,$H690,$I690,$J690,$K690,$O690),$M690*Validation_Lists!$I$3*Validation_Lists!$I$3+$L690*Validation_Lists!$I$3+$N690,Validation_Lists!$I$2)</f>
        <v>999999</v>
      </c>
    </row>
    <row r="691" spans="1:16" x14ac:dyDescent="0.2">
      <c r="A691" s="44">
        <v>12</v>
      </c>
      <c r="B691" s="44">
        <v>12</v>
      </c>
      <c r="C691" s="44">
        <v>4</v>
      </c>
      <c r="D691" s="44" t="s">
        <v>59</v>
      </c>
      <c r="E691" s="44">
        <v>12</v>
      </c>
      <c r="F691" s="44" t="str">
        <f>IF(Fixtures_Rosters!$C$38="","",Fixtures_Rosters!$C$38)</f>
        <v/>
      </c>
      <c r="G691" s="44" t="b">
        <f>AND(LEN($F691&amp;"")&gt;0,UPPER(INDEX(Fixtures_Rosters!$F$27:$F$40,$E691))="YES")</f>
        <v>0</v>
      </c>
      <c r="H691" s="44" t="b">
        <f>INDEX(Fixtures_Rosters!$L$27:$AA$40,$E691,INDEX($D$2:$D$15,$A691))="Available"</f>
        <v>1</v>
      </c>
      <c r="I691" s="44" t="b">
        <f>AND(UPPER(INDEX($E$2:$E$15,$A691))="HOME",UPPER(INDEX(Fixtures_Rosters!$K$27:$K$40,$E691))="YES")</f>
        <v>0</v>
      </c>
      <c r="J691" s="44" t="b">
        <f>TRUE</f>
        <v>1</v>
      </c>
      <c r="K691" s="44" t="b">
        <f t="shared" si="151"/>
        <v>0</v>
      </c>
      <c r="L691" s="44">
        <f t="shared" si="150"/>
        <v>66</v>
      </c>
      <c r="M691" s="44">
        <f t="shared" si="152"/>
        <v>11</v>
      </c>
      <c r="N691" s="44">
        <f>MOD($E691-$A691-$C691+ROWS(Fixtures_Rosters!$C$27:$C$40)*2,ROWS(Fixtures_Rosters!$C$27:$C$40))</f>
        <v>10</v>
      </c>
      <c r="O691" s="44" t="b">
        <f t="shared" si="153"/>
        <v>1</v>
      </c>
      <c r="P691" s="44">
        <f>IF(AND(INDEX($F$2:$F$15,$A691),$G691,$H691,$I691,$J691,$K691,$O691),$M691*Validation_Lists!$I$3*Validation_Lists!$I$3+$L691*Validation_Lists!$I$3+$N691,Validation_Lists!$I$2)</f>
        <v>999999</v>
      </c>
    </row>
    <row r="692" spans="1:16" x14ac:dyDescent="0.2">
      <c r="A692" s="44">
        <v>12</v>
      </c>
      <c r="B692" s="44">
        <v>12</v>
      </c>
      <c r="C692" s="44">
        <v>4</v>
      </c>
      <c r="D692" s="44" t="s">
        <v>59</v>
      </c>
      <c r="E692" s="44">
        <v>13</v>
      </c>
      <c r="F692" s="44" t="str">
        <f>IF(Fixtures_Rosters!$C$39="","",Fixtures_Rosters!$C$39)</f>
        <v/>
      </c>
      <c r="G692" s="44" t="b">
        <f>AND(LEN($F692&amp;"")&gt;0,UPPER(INDEX(Fixtures_Rosters!$F$27:$F$40,$E692))="YES")</f>
        <v>0</v>
      </c>
      <c r="H692" s="44" t="b">
        <f>INDEX(Fixtures_Rosters!$L$27:$AA$40,$E692,INDEX($D$2:$D$15,$A692))="Available"</f>
        <v>1</v>
      </c>
      <c r="I692" s="44" t="b">
        <f>AND(UPPER(INDEX($E$2:$E$15,$A692))="HOME",UPPER(INDEX(Fixtures_Rosters!$K$27:$K$40,$E692))="YES")</f>
        <v>0</v>
      </c>
      <c r="J692" s="44" t="b">
        <f>TRUE</f>
        <v>1</v>
      </c>
      <c r="K692" s="44" t="b">
        <f t="shared" si="151"/>
        <v>0</v>
      </c>
      <c r="L692" s="44">
        <f t="shared" si="150"/>
        <v>66</v>
      </c>
      <c r="M692" s="44">
        <f t="shared" si="152"/>
        <v>11</v>
      </c>
      <c r="N692" s="44">
        <f>MOD($E692-$A692-$C692+ROWS(Fixtures_Rosters!$C$27:$C$40)*2,ROWS(Fixtures_Rosters!$C$27:$C$40))</f>
        <v>11</v>
      </c>
      <c r="O692" s="44" t="b">
        <f t="shared" si="153"/>
        <v>1</v>
      </c>
      <c r="P692" s="44">
        <f>IF(AND(INDEX($F$2:$F$15,$A692),$G692,$H692,$I692,$J692,$K692,$O692),$M692*Validation_Lists!$I$3*Validation_Lists!$I$3+$L692*Validation_Lists!$I$3+$N692,Validation_Lists!$I$2)</f>
        <v>999999</v>
      </c>
    </row>
    <row r="693" spans="1:16" x14ac:dyDescent="0.2">
      <c r="A693" s="44">
        <v>12</v>
      </c>
      <c r="B693" s="44">
        <v>12</v>
      </c>
      <c r="C693" s="44">
        <v>4</v>
      </c>
      <c r="D693" s="44" t="s">
        <v>59</v>
      </c>
      <c r="E693" s="44">
        <v>14</v>
      </c>
      <c r="F693" s="44" t="str">
        <f>IF(Fixtures_Rosters!$C$40="","",Fixtures_Rosters!$C$40)</f>
        <v/>
      </c>
      <c r="G693" s="44" t="b">
        <f>AND(LEN($F693&amp;"")&gt;0,UPPER(INDEX(Fixtures_Rosters!$F$27:$F$40,$E693))="YES")</f>
        <v>0</v>
      </c>
      <c r="H693" s="44" t="b">
        <f>INDEX(Fixtures_Rosters!$L$27:$AA$40,$E693,INDEX($D$2:$D$15,$A693))="Available"</f>
        <v>1</v>
      </c>
      <c r="I693" s="44" t="b">
        <f>AND(UPPER(INDEX($E$2:$E$15,$A693))="HOME",UPPER(INDEX(Fixtures_Rosters!$K$27:$K$40,$E693))="YES")</f>
        <v>0</v>
      </c>
      <c r="J693" s="44" t="b">
        <f>TRUE</f>
        <v>1</v>
      </c>
      <c r="K693" s="44" t="b">
        <f t="shared" si="151"/>
        <v>0</v>
      </c>
      <c r="L693" s="44">
        <f t="shared" si="150"/>
        <v>66</v>
      </c>
      <c r="M693" s="44">
        <f t="shared" si="152"/>
        <v>11</v>
      </c>
      <c r="N693" s="44">
        <f>MOD($E693-$A693-$C693+ROWS(Fixtures_Rosters!$C$27:$C$40)*2,ROWS(Fixtures_Rosters!$C$27:$C$40))</f>
        <v>12</v>
      </c>
      <c r="O693" s="44" t="b">
        <f t="shared" si="153"/>
        <v>1</v>
      </c>
      <c r="P693" s="44">
        <f>IF(AND(INDEX($F$2:$F$15,$A693),$G693,$H693,$I693,$J693,$K693,$O693),$M693*Validation_Lists!$I$3*Validation_Lists!$I$3+$L693*Validation_Lists!$I$3+$N693,Validation_Lists!$I$2)</f>
        <v>999999</v>
      </c>
    </row>
    <row r="694" spans="1:16" x14ac:dyDescent="0.2">
      <c r="A694" s="44">
        <v>13</v>
      </c>
      <c r="B694" s="44">
        <v>13</v>
      </c>
      <c r="C694" s="44">
        <v>1</v>
      </c>
      <c r="D694" s="44" t="s">
        <v>56</v>
      </c>
      <c r="E694" s="44">
        <v>1</v>
      </c>
      <c r="F694" s="44" t="str">
        <f>IF(Fixtures_Rosters!$C$27="","",Fixtures_Rosters!$C$27)</f>
        <v/>
      </c>
      <c r="G694" s="44" t="b">
        <f>AND(LEN($F694&amp;"")&gt;0,UPPER(INDEX(Fixtures_Rosters!$F$27:$F$40,$E694))="YES")</f>
        <v>0</v>
      </c>
      <c r="H694" s="44" t="b">
        <f>INDEX(Fixtures_Rosters!$L$27:$AA$40,$E694,INDEX($D$2:$D$15,$A694))="Available"</f>
        <v>1</v>
      </c>
      <c r="I694" s="44" t="b">
        <f>AND(NOT(OR(UPPER(INDEX(Fixtures_Rosters!$G$27:$G$40,$E694))="COACH",UPPER(INDEX(Fixtures_Rosters!$G$27:$G$40,$E694))="ASSISTANT COACH")),IF(UPPER(INDEX($E$2:$E$15,$A694))="HOME",OR(UPPER(INDEX(Fixtures_Rosters!$E$27:$E$40,$E694))="ELECTRONIC",UPPER(INDEX(Fixtures_Rosters!$E$27:$E$40,$E694))="BOTH"),IF(UPPER(INDEX($E$2:$E$15,$A694))="AWAY",OR(UPPER(INDEX(Fixtures_Rosters!$E$27:$E$40,$E694))="PAPER",UPPER(INDEX(Fixtures_Rosters!$E$27:$E$40,$E694))="BOTH"),FALSE)))</f>
        <v>0</v>
      </c>
      <c r="J694" s="44" t="b">
        <f>TRUE</f>
        <v>1</v>
      </c>
      <c r="K694" s="44" t="b">
        <f>TRUE</f>
        <v>1</v>
      </c>
      <c r="L694" s="44">
        <f t="shared" ref="L694:L725" si="154">COUNTIF($H$2:$M$13,$F694)</f>
        <v>72</v>
      </c>
      <c r="M694" s="44">
        <f t="shared" ref="M694:M707" si="155">COUNTIF($J$2:$J$13,$F694)</f>
        <v>12</v>
      </c>
      <c r="N694" s="44">
        <f>MOD($E694-$A694-$C694+ROWS(Fixtures_Rosters!$C$27:$C$40)*2,ROWS(Fixtures_Rosters!$C$27:$C$40))</f>
        <v>1</v>
      </c>
      <c r="O694" s="44" t="b">
        <f t="shared" ref="O694:O707" si="156">OR($C$14&lt;&gt;$C$13+1,$F$13=FALSE,$F694&lt;&gt;$J$13)</f>
        <v>1</v>
      </c>
      <c r="P694" s="44">
        <f>IF(AND(INDEX($F$2:$F$15,$A694),$G694,$H694,$I694,$J694,$K694,$O694),$M694*Validation_Lists!$I$3*Validation_Lists!$I$3+$L694*Validation_Lists!$I$3+$N694,Validation_Lists!$I$2)</f>
        <v>999999</v>
      </c>
    </row>
    <row r="695" spans="1:16" x14ac:dyDescent="0.2">
      <c r="A695" s="44">
        <v>13</v>
      </c>
      <c r="B695" s="44">
        <v>13</v>
      </c>
      <c r="C695" s="44">
        <v>1</v>
      </c>
      <c r="D695" s="44" t="s">
        <v>56</v>
      </c>
      <c r="E695" s="44">
        <v>2</v>
      </c>
      <c r="F695" s="44" t="str">
        <f>IF(Fixtures_Rosters!$C$28="","",Fixtures_Rosters!$C$28)</f>
        <v/>
      </c>
      <c r="G695" s="44" t="b">
        <f>AND(LEN($F695&amp;"")&gt;0,UPPER(INDEX(Fixtures_Rosters!$F$27:$F$40,$E695))="YES")</f>
        <v>0</v>
      </c>
      <c r="H695" s="44" t="b">
        <f>INDEX(Fixtures_Rosters!$L$27:$AA$40,$E695,INDEX($D$2:$D$15,$A695))="Available"</f>
        <v>1</v>
      </c>
      <c r="I695" s="44" t="b">
        <f>AND(NOT(OR(UPPER(INDEX(Fixtures_Rosters!$G$27:$G$40,$E695))="COACH",UPPER(INDEX(Fixtures_Rosters!$G$27:$G$40,$E695))="ASSISTANT COACH")),IF(UPPER(INDEX($E$2:$E$15,$A695))="HOME",OR(UPPER(INDEX(Fixtures_Rosters!$E$27:$E$40,$E695))="ELECTRONIC",UPPER(INDEX(Fixtures_Rosters!$E$27:$E$40,$E695))="BOTH"),IF(UPPER(INDEX($E$2:$E$15,$A695))="AWAY",OR(UPPER(INDEX(Fixtures_Rosters!$E$27:$E$40,$E695))="PAPER",UPPER(INDEX(Fixtures_Rosters!$E$27:$E$40,$E695))="BOTH"),FALSE)))</f>
        <v>0</v>
      </c>
      <c r="J695" s="44" t="b">
        <f>TRUE</f>
        <v>1</v>
      </c>
      <c r="K695" s="44" t="b">
        <f>TRUE</f>
        <v>1</v>
      </c>
      <c r="L695" s="44">
        <f t="shared" si="154"/>
        <v>72</v>
      </c>
      <c r="M695" s="44">
        <f t="shared" si="155"/>
        <v>12</v>
      </c>
      <c r="N695" s="44">
        <f>MOD($E695-$A695-$C695+ROWS(Fixtures_Rosters!$C$27:$C$40)*2,ROWS(Fixtures_Rosters!$C$27:$C$40))</f>
        <v>2</v>
      </c>
      <c r="O695" s="44" t="b">
        <f t="shared" si="156"/>
        <v>1</v>
      </c>
      <c r="P695" s="44">
        <f>IF(AND(INDEX($F$2:$F$15,$A695),$G695,$H695,$I695,$J695,$K695,$O695),$M695*Validation_Lists!$I$3*Validation_Lists!$I$3+$L695*Validation_Lists!$I$3+$N695,Validation_Lists!$I$2)</f>
        <v>999999</v>
      </c>
    </row>
    <row r="696" spans="1:16" x14ac:dyDescent="0.2">
      <c r="A696" s="44">
        <v>13</v>
      </c>
      <c r="B696" s="44">
        <v>13</v>
      </c>
      <c r="C696" s="44">
        <v>1</v>
      </c>
      <c r="D696" s="44" t="s">
        <v>56</v>
      </c>
      <c r="E696" s="44">
        <v>3</v>
      </c>
      <c r="F696" s="44" t="str">
        <f>IF(Fixtures_Rosters!$C$29="","",Fixtures_Rosters!$C$29)</f>
        <v/>
      </c>
      <c r="G696" s="44" t="b">
        <f>AND(LEN($F696&amp;"")&gt;0,UPPER(INDEX(Fixtures_Rosters!$F$27:$F$40,$E696))="YES")</f>
        <v>0</v>
      </c>
      <c r="H696" s="44" t="b">
        <f>INDEX(Fixtures_Rosters!$L$27:$AA$40,$E696,INDEX($D$2:$D$15,$A696))="Available"</f>
        <v>1</v>
      </c>
      <c r="I696" s="44" t="b">
        <f>AND(NOT(OR(UPPER(INDEX(Fixtures_Rosters!$G$27:$G$40,$E696))="COACH",UPPER(INDEX(Fixtures_Rosters!$G$27:$G$40,$E696))="ASSISTANT COACH")),IF(UPPER(INDEX($E$2:$E$15,$A696))="HOME",OR(UPPER(INDEX(Fixtures_Rosters!$E$27:$E$40,$E696))="ELECTRONIC",UPPER(INDEX(Fixtures_Rosters!$E$27:$E$40,$E696))="BOTH"),IF(UPPER(INDEX($E$2:$E$15,$A696))="AWAY",OR(UPPER(INDEX(Fixtures_Rosters!$E$27:$E$40,$E696))="PAPER",UPPER(INDEX(Fixtures_Rosters!$E$27:$E$40,$E696))="BOTH"),FALSE)))</f>
        <v>0</v>
      </c>
      <c r="J696" s="44" t="b">
        <f>TRUE</f>
        <v>1</v>
      </c>
      <c r="K696" s="44" t="b">
        <f>TRUE</f>
        <v>1</v>
      </c>
      <c r="L696" s="44">
        <f t="shared" si="154"/>
        <v>72</v>
      </c>
      <c r="M696" s="44">
        <f t="shared" si="155"/>
        <v>12</v>
      </c>
      <c r="N696" s="44">
        <f>MOD($E696-$A696-$C696+ROWS(Fixtures_Rosters!$C$27:$C$40)*2,ROWS(Fixtures_Rosters!$C$27:$C$40))</f>
        <v>3</v>
      </c>
      <c r="O696" s="44" t="b">
        <f t="shared" si="156"/>
        <v>1</v>
      </c>
      <c r="P696" s="44">
        <f>IF(AND(INDEX($F$2:$F$15,$A696),$G696,$H696,$I696,$J696,$K696,$O696),$M696*Validation_Lists!$I$3*Validation_Lists!$I$3+$L696*Validation_Lists!$I$3+$N696,Validation_Lists!$I$2)</f>
        <v>999999</v>
      </c>
    </row>
    <row r="697" spans="1:16" x14ac:dyDescent="0.2">
      <c r="A697" s="44">
        <v>13</v>
      </c>
      <c r="B697" s="44">
        <v>13</v>
      </c>
      <c r="C697" s="44">
        <v>1</v>
      </c>
      <c r="D697" s="44" t="s">
        <v>56</v>
      </c>
      <c r="E697" s="44">
        <v>4</v>
      </c>
      <c r="F697" s="44" t="str">
        <f>IF(Fixtures_Rosters!$C$30="","",Fixtures_Rosters!$C$30)</f>
        <v/>
      </c>
      <c r="G697" s="44" t="b">
        <f>AND(LEN($F697&amp;"")&gt;0,UPPER(INDEX(Fixtures_Rosters!$F$27:$F$40,$E697))="YES")</f>
        <v>0</v>
      </c>
      <c r="H697" s="44" t="b">
        <f>INDEX(Fixtures_Rosters!$L$27:$AA$40,$E697,INDEX($D$2:$D$15,$A697))="Available"</f>
        <v>1</v>
      </c>
      <c r="I697" s="44" t="b">
        <f>AND(NOT(OR(UPPER(INDEX(Fixtures_Rosters!$G$27:$G$40,$E697))="COACH",UPPER(INDEX(Fixtures_Rosters!$G$27:$G$40,$E697))="ASSISTANT COACH")),IF(UPPER(INDEX($E$2:$E$15,$A697))="HOME",OR(UPPER(INDEX(Fixtures_Rosters!$E$27:$E$40,$E697))="ELECTRONIC",UPPER(INDEX(Fixtures_Rosters!$E$27:$E$40,$E697))="BOTH"),IF(UPPER(INDEX($E$2:$E$15,$A697))="AWAY",OR(UPPER(INDEX(Fixtures_Rosters!$E$27:$E$40,$E697))="PAPER",UPPER(INDEX(Fixtures_Rosters!$E$27:$E$40,$E697))="BOTH"),FALSE)))</f>
        <v>0</v>
      </c>
      <c r="J697" s="44" t="b">
        <f>TRUE</f>
        <v>1</v>
      </c>
      <c r="K697" s="44" t="b">
        <f>TRUE</f>
        <v>1</v>
      </c>
      <c r="L697" s="44">
        <f t="shared" si="154"/>
        <v>72</v>
      </c>
      <c r="M697" s="44">
        <f t="shared" si="155"/>
        <v>12</v>
      </c>
      <c r="N697" s="44">
        <f>MOD($E697-$A697-$C697+ROWS(Fixtures_Rosters!$C$27:$C$40)*2,ROWS(Fixtures_Rosters!$C$27:$C$40))</f>
        <v>4</v>
      </c>
      <c r="O697" s="44" t="b">
        <f t="shared" si="156"/>
        <v>1</v>
      </c>
      <c r="P697" s="44">
        <f>IF(AND(INDEX($F$2:$F$15,$A697),$G697,$H697,$I697,$J697,$K697,$O697),$M697*Validation_Lists!$I$3*Validation_Lists!$I$3+$L697*Validation_Lists!$I$3+$N697,Validation_Lists!$I$2)</f>
        <v>999999</v>
      </c>
    </row>
    <row r="698" spans="1:16" x14ac:dyDescent="0.2">
      <c r="A698" s="44">
        <v>13</v>
      </c>
      <c r="B698" s="44">
        <v>13</v>
      </c>
      <c r="C698" s="44">
        <v>1</v>
      </c>
      <c r="D698" s="44" t="s">
        <v>56</v>
      </c>
      <c r="E698" s="44">
        <v>5</v>
      </c>
      <c r="F698" s="44" t="str">
        <f>IF(Fixtures_Rosters!$C$31="","",Fixtures_Rosters!$C$31)</f>
        <v/>
      </c>
      <c r="G698" s="44" t="b">
        <f>AND(LEN($F698&amp;"")&gt;0,UPPER(INDEX(Fixtures_Rosters!$F$27:$F$40,$E698))="YES")</f>
        <v>0</v>
      </c>
      <c r="H698" s="44" t="b">
        <f>INDEX(Fixtures_Rosters!$L$27:$AA$40,$E698,INDEX($D$2:$D$15,$A698))="Available"</f>
        <v>1</v>
      </c>
      <c r="I698" s="44" t="b">
        <f>AND(NOT(OR(UPPER(INDEX(Fixtures_Rosters!$G$27:$G$40,$E698))="COACH",UPPER(INDEX(Fixtures_Rosters!$G$27:$G$40,$E698))="ASSISTANT COACH")),IF(UPPER(INDEX($E$2:$E$15,$A698))="HOME",OR(UPPER(INDEX(Fixtures_Rosters!$E$27:$E$40,$E698))="ELECTRONIC",UPPER(INDEX(Fixtures_Rosters!$E$27:$E$40,$E698))="BOTH"),IF(UPPER(INDEX($E$2:$E$15,$A698))="AWAY",OR(UPPER(INDEX(Fixtures_Rosters!$E$27:$E$40,$E698))="PAPER",UPPER(INDEX(Fixtures_Rosters!$E$27:$E$40,$E698))="BOTH"),FALSE)))</f>
        <v>0</v>
      </c>
      <c r="J698" s="44" t="b">
        <f>TRUE</f>
        <v>1</v>
      </c>
      <c r="K698" s="44" t="b">
        <f>TRUE</f>
        <v>1</v>
      </c>
      <c r="L698" s="44">
        <f t="shared" si="154"/>
        <v>72</v>
      </c>
      <c r="M698" s="44">
        <f t="shared" si="155"/>
        <v>12</v>
      </c>
      <c r="N698" s="44">
        <f>MOD($E698-$A698-$C698+ROWS(Fixtures_Rosters!$C$27:$C$40)*2,ROWS(Fixtures_Rosters!$C$27:$C$40))</f>
        <v>5</v>
      </c>
      <c r="O698" s="44" t="b">
        <f t="shared" si="156"/>
        <v>1</v>
      </c>
      <c r="P698" s="44">
        <f>IF(AND(INDEX($F$2:$F$15,$A698),$G698,$H698,$I698,$J698,$K698,$O698),$M698*Validation_Lists!$I$3*Validation_Lists!$I$3+$L698*Validation_Lists!$I$3+$N698,Validation_Lists!$I$2)</f>
        <v>999999</v>
      </c>
    </row>
    <row r="699" spans="1:16" x14ac:dyDescent="0.2">
      <c r="A699" s="44">
        <v>13</v>
      </c>
      <c r="B699" s="44">
        <v>13</v>
      </c>
      <c r="C699" s="44">
        <v>1</v>
      </c>
      <c r="D699" s="44" t="s">
        <v>56</v>
      </c>
      <c r="E699" s="44">
        <v>6</v>
      </c>
      <c r="F699" s="44" t="str">
        <f>IF(Fixtures_Rosters!$C$32="","",Fixtures_Rosters!$C$32)</f>
        <v/>
      </c>
      <c r="G699" s="44" t="b">
        <f>AND(LEN($F699&amp;"")&gt;0,UPPER(INDEX(Fixtures_Rosters!$F$27:$F$40,$E699))="YES")</f>
        <v>0</v>
      </c>
      <c r="H699" s="44" t="b">
        <f>INDEX(Fixtures_Rosters!$L$27:$AA$40,$E699,INDEX($D$2:$D$15,$A699))="Available"</f>
        <v>1</v>
      </c>
      <c r="I699" s="44" t="b">
        <f>AND(NOT(OR(UPPER(INDEX(Fixtures_Rosters!$G$27:$G$40,$E699))="COACH",UPPER(INDEX(Fixtures_Rosters!$G$27:$G$40,$E699))="ASSISTANT COACH")),IF(UPPER(INDEX($E$2:$E$15,$A699))="HOME",OR(UPPER(INDEX(Fixtures_Rosters!$E$27:$E$40,$E699))="ELECTRONIC",UPPER(INDEX(Fixtures_Rosters!$E$27:$E$40,$E699))="BOTH"),IF(UPPER(INDEX($E$2:$E$15,$A699))="AWAY",OR(UPPER(INDEX(Fixtures_Rosters!$E$27:$E$40,$E699))="PAPER",UPPER(INDEX(Fixtures_Rosters!$E$27:$E$40,$E699))="BOTH"),FALSE)))</f>
        <v>0</v>
      </c>
      <c r="J699" s="44" t="b">
        <f>TRUE</f>
        <v>1</v>
      </c>
      <c r="K699" s="44" t="b">
        <f>TRUE</f>
        <v>1</v>
      </c>
      <c r="L699" s="44">
        <f t="shared" si="154"/>
        <v>72</v>
      </c>
      <c r="M699" s="44">
        <f t="shared" si="155"/>
        <v>12</v>
      </c>
      <c r="N699" s="44">
        <f>MOD($E699-$A699-$C699+ROWS(Fixtures_Rosters!$C$27:$C$40)*2,ROWS(Fixtures_Rosters!$C$27:$C$40))</f>
        <v>6</v>
      </c>
      <c r="O699" s="44" t="b">
        <f t="shared" si="156"/>
        <v>1</v>
      </c>
      <c r="P699" s="44">
        <f>IF(AND(INDEX($F$2:$F$15,$A699),$G699,$H699,$I699,$J699,$K699,$O699),$M699*Validation_Lists!$I$3*Validation_Lists!$I$3+$L699*Validation_Lists!$I$3+$N699,Validation_Lists!$I$2)</f>
        <v>999999</v>
      </c>
    </row>
    <row r="700" spans="1:16" x14ac:dyDescent="0.2">
      <c r="A700" s="44">
        <v>13</v>
      </c>
      <c r="B700" s="44">
        <v>13</v>
      </c>
      <c r="C700" s="44">
        <v>1</v>
      </c>
      <c r="D700" s="44" t="s">
        <v>56</v>
      </c>
      <c r="E700" s="44">
        <v>7</v>
      </c>
      <c r="F700" s="44" t="str">
        <f>IF(Fixtures_Rosters!$C$33="","",Fixtures_Rosters!$C$33)</f>
        <v/>
      </c>
      <c r="G700" s="44" t="b">
        <f>AND(LEN($F700&amp;"")&gt;0,UPPER(INDEX(Fixtures_Rosters!$F$27:$F$40,$E700))="YES")</f>
        <v>0</v>
      </c>
      <c r="H700" s="44" t="b">
        <f>INDEX(Fixtures_Rosters!$L$27:$AA$40,$E700,INDEX($D$2:$D$15,$A700))="Available"</f>
        <v>1</v>
      </c>
      <c r="I700" s="44" t="b">
        <f>AND(NOT(OR(UPPER(INDEX(Fixtures_Rosters!$G$27:$G$40,$E700))="COACH",UPPER(INDEX(Fixtures_Rosters!$G$27:$G$40,$E700))="ASSISTANT COACH")),IF(UPPER(INDEX($E$2:$E$15,$A700))="HOME",OR(UPPER(INDEX(Fixtures_Rosters!$E$27:$E$40,$E700))="ELECTRONIC",UPPER(INDEX(Fixtures_Rosters!$E$27:$E$40,$E700))="BOTH"),IF(UPPER(INDEX($E$2:$E$15,$A700))="AWAY",OR(UPPER(INDEX(Fixtures_Rosters!$E$27:$E$40,$E700))="PAPER",UPPER(INDEX(Fixtures_Rosters!$E$27:$E$40,$E700))="BOTH"),FALSE)))</f>
        <v>0</v>
      </c>
      <c r="J700" s="44" t="b">
        <f>TRUE</f>
        <v>1</v>
      </c>
      <c r="K700" s="44" t="b">
        <f>TRUE</f>
        <v>1</v>
      </c>
      <c r="L700" s="44">
        <f t="shared" si="154"/>
        <v>72</v>
      </c>
      <c r="M700" s="44">
        <f t="shared" si="155"/>
        <v>12</v>
      </c>
      <c r="N700" s="44">
        <f>MOD($E700-$A700-$C700+ROWS(Fixtures_Rosters!$C$27:$C$40)*2,ROWS(Fixtures_Rosters!$C$27:$C$40))</f>
        <v>7</v>
      </c>
      <c r="O700" s="44" t="b">
        <f t="shared" si="156"/>
        <v>1</v>
      </c>
      <c r="P700" s="44">
        <f>IF(AND(INDEX($F$2:$F$15,$A700),$G700,$H700,$I700,$J700,$K700,$O700),$M700*Validation_Lists!$I$3*Validation_Lists!$I$3+$L700*Validation_Lists!$I$3+$N700,Validation_Lists!$I$2)</f>
        <v>999999</v>
      </c>
    </row>
    <row r="701" spans="1:16" x14ac:dyDescent="0.2">
      <c r="A701" s="44">
        <v>13</v>
      </c>
      <c r="B701" s="44">
        <v>13</v>
      </c>
      <c r="C701" s="44">
        <v>1</v>
      </c>
      <c r="D701" s="44" t="s">
        <v>56</v>
      </c>
      <c r="E701" s="44">
        <v>8</v>
      </c>
      <c r="F701" s="44" t="str">
        <f>IF(Fixtures_Rosters!$C$34="","",Fixtures_Rosters!$C$34)</f>
        <v/>
      </c>
      <c r="G701" s="44" t="b">
        <f>AND(LEN($F701&amp;"")&gt;0,UPPER(INDEX(Fixtures_Rosters!$F$27:$F$40,$E701))="YES")</f>
        <v>0</v>
      </c>
      <c r="H701" s="44" t="b">
        <f>INDEX(Fixtures_Rosters!$L$27:$AA$40,$E701,INDEX($D$2:$D$15,$A701))="Available"</f>
        <v>1</v>
      </c>
      <c r="I701" s="44" t="b">
        <f>AND(NOT(OR(UPPER(INDEX(Fixtures_Rosters!$G$27:$G$40,$E701))="COACH",UPPER(INDEX(Fixtures_Rosters!$G$27:$G$40,$E701))="ASSISTANT COACH")),IF(UPPER(INDEX($E$2:$E$15,$A701))="HOME",OR(UPPER(INDEX(Fixtures_Rosters!$E$27:$E$40,$E701))="ELECTRONIC",UPPER(INDEX(Fixtures_Rosters!$E$27:$E$40,$E701))="BOTH"),IF(UPPER(INDEX($E$2:$E$15,$A701))="AWAY",OR(UPPER(INDEX(Fixtures_Rosters!$E$27:$E$40,$E701))="PAPER",UPPER(INDEX(Fixtures_Rosters!$E$27:$E$40,$E701))="BOTH"),FALSE)))</f>
        <v>0</v>
      </c>
      <c r="J701" s="44" t="b">
        <f>TRUE</f>
        <v>1</v>
      </c>
      <c r="K701" s="44" t="b">
        <f>TRUE</f>
        <v>1</v>
      </c>
      <c r="L701" s="44">
        <f t="shared" si="154"/>
        <v>72</v>
      </c>
      <c r="M701" s="44">
        <f t="shared" si="155"/>
        <v>12</v>
      </c>
      <c r="N701" s="44">
        <f>MOD($E701-$A701-$C701+ROWS(Fixtures_Rosters!$C$27:$C$40)*2,ROWS(Fixtures_Rosters!$C$27:$C$40))</f>
        <v>8</v>
      </c>
      <c r="O701" s="44" t="b">
        <f t="shared" si="156"/>
        <v>1</v>
      </c>
      <c r="P701" s="44">
        <f>IF(AND(INDEX($F$2:$F$15,$A701),$G701,$H701,$I701,$J701,$K701,$O701),$M701*Validation_Lists!$I$3*Validation_Lists!$I$3+$L701*Validation_Lists!$I$3+$N701,Validation_Lists!$I$2)</f>
        <v>999999</v>
      </c>
    </row>
    <row r="702" spans="1:16" x14ac:dyDescent="0.2">
      <c r="A702" s="44">
        <v>13</v>
      </c>
      <c r="B702" s="44">
        <v>13</v>
      </c>
      <c r="C702" s="44">
        <v>1</v>
      </c>
      <c r="D702" s="44" t="s">
        <v>56</v>
      </c>
      <c r="E702" s="44">
        <v>9</v>
      </c>
      <c r="F702" s="44" t="str">
        <f>IF(Fixtures_Rosters!$C$35="","",Fixtures_Rosters!$C$35)</f>
        <v/>
      </c>
      <c r="G702" s="44" t="b">
        <f>AND(LEN($F702&amp;"")&gt;0,UPPER(INDEX(Fixtures_Rosters!$F$27:$F$40,$E702))="YES")</f>
        <v>0</v>
      </c>
      <c r="H702" s="44" t="b">
        <f>INDEX(Fixtures_Rosters!$L$27:$AA$40,$E702,INDEX($D$2:$D$15,$A702))="Available"</f>
        <v>1</v>
      </c>
      <c r="I702" s="44" t="b">
        <f>AND(NOT(OR(UPPER(INDEX(Fixtures_Rosters!$G$27:$G$40,$E702))="COACH",UPPER(INDEX(Fixtures_Rosters!$G$27:$G$40,$E702))="ASSISTANT COACH")),IF(UPPER(INDEX($E$2:$E$15,$A702))="HOME",OR(UPPER(INDEX(Fixtures_Rosters!$E$27:$E$40,$E702))="ELECTRONIC",UPPER(INDEX(Fixtures_Rosters!$E$27:$E$40,$E702))="BOTH"),IF(UPPER(INDEX($E$2:$E$15,$A702))="AWAY",OR(UPPER(INDEX(Fixtures_Rosters!$E$27:$E$40,$E702))="PAPER",UPPER(INDEX(Fixtures_Rosters!$E$27:$E$40,$E702))="BOTH"),FALSE)))</f>
        <v>0</v>
      </c>
      <c r="J702" s="44" t="b">
        <f>TRUE</f>
        <v>1</v>
      </c>
      <c r="K702" s="44" t="b">
        <f>TRUE</f>
        <v>1</v>
      </c>
      <c r="L702" s="44">
        <f t="shared" si="154"/>
        <v>72</v>
      </c>
      <c r="M702" s="44">
        <f t="shared" si="155"/>
        <v>12</v>
      </c>
      <c r="N702" s="44">
        <f>MOD($E702-$A702-$C702+ROWS(Fixtures_Rosters!$C$27:$C$40)*2,ROWS(Fixtures_Rosters!$C$27:$C$40))</f>
        <v>9</v>
      </c>
      <c r="O702" s="44" t="b">
        <f t="shared" si="156"/>
        <v>1</v>
      </c>
      <c r="P702" s="44">
        <f>IF(AND(INDEX($F$2:$F$15,$A702),$G702,$H702,$I702,$J702,$K702,$O702),$M702*Validation_Lists!$I$3*Validation_Lists!$I$3+$L702*Validation_Lists!$I$3+$N702,Validation_Lists!$I$2)</f>
        <v>999999</v>
      </c>
    </row>
    <row r="703" spans="1:16" x14ac:dyDescent="0.2">
      <c r="A703" s="44">
        <v>13</v>
      </c>
      <c r="B703" s="44">
        <v>13</v>
      </c>
      <c r="C703" s="44">
        <v>1</v>
      </c>
      <c r="D703" s="44" t="s">
        <v>56</v>
      </c>
      <c r="E703" s="44">
        <v>10</v>
      </c>
      <c r="F703" s="44" t="str">
        <f>IF(Fixtures_Rosters!$C$36="","",Fixtures_Rosters!$C$36)</f>
        <v/>
      </c>
      <c r="G703" s="44" t="b">
        <f>AND(LEN($F703&amp;"")&gt;0,UPPER(INDEX(Fixtures_Rosters!$F$27:$F$40,$E703))="YES")</f>
        <v>0</v>
      </c>
      <c r="H703" s="44" t="b">
        <f>INDEX(Fixtures_Rosters!$L$27:$AA$40,$E703,INDEX($D$2:$D$15,$A703))="Available"</f>
        <v>1</v>
      </c>
      <c r="I703" s="44" t="b">
        <f>AND(NOT(OR(UPPER(INDEX(Fixtures_Rosters!$G$27:$G$40,$E703))="COACH",UPPER(INDEX(Fixtures_Rosters!$G$27:$G$40,$E703))="ASSISTANT COACH")),IF(UPPER(INDEX($E$2:$E$15,$A703))="HOME",OR(UPPER(INDEX(Fixtures_Rosters!$E$27:$E$40,$E703))="ELECTRONIC",UPPER(INDEX(Fixtures_Rosters!$E$27:$E$40,$E703))="BOTH"),IF(UPPER(INDEX($E$2:$E$15,$A703))="AWAY",OR(UPPER(INDEX(Fixtures_Rosters!$E$27:$E$40,$E703))="PAPER",UPPER(INDEX(Fixtures_Rosters!$E$27:$E$40,$E703))="BOTH"),FALSE)))</f>
        <v>0</v>
      </c>
      <c r="J703" s="44" t="b">
        <f>TRUE</f>
        <v>1</v>
      </c>
      <c r="K703" s="44" t="b">
        <f>TRUE</f>
        <v>1</v>
      </c>
      <c r="L703" s="44">
        <f t="shared" si="154"/>
        <v>72</v>
      </c>
      <c r="M703" s="44">
        <f t="shared" si="155"/>
        <v>12</v>
      </c>
      <c r="N703" s="44">
        <f>MOD($E703-$A703-$C703+ROWS(Fixtures_Rosters!$C$27:$C$40)*2,ROWS(Fixtures_Rosters!$C$27:$C$40))</f>
        <v>10</v>
      </c>
      <c r="O703" s="44" t="b">
        <f t="shared" si="156"/>
        <v>1</v>
      </c>
      <c r="P703" s="44">
        <f>IF(AND(INDEX($F$2:$F$15,$A703),$G703,$H703,$I703,$J703,$K703,$O703),$M703*Validation_Lists!$I$3*Validation_Lists!$I$3+$L703*Validation_Lists!$I$3+$N703,Validation_Lists!$I$2)</f>
        <v>999999</v>
      </c>
    </row>
    <row r="704" spans="1:16" x14ac:dyDescent="0.2">
      <c r="A704" s="44">
        <v>13</v>
      </c>
      <c r="B704" s="44">
        <v>13</v>
      </c>
      <c r="C704" s="44">
        <v>1</v>
      </c>
      <c r="D704" s="44" t="s">
        <v>56</v>
      </c>
      <c r="E704" s="44">
        <v>11</v>
      </c>
      <c r="F704" s="44" t="str">
        <f>IF(Fixtures_Rosters!$C$37="","",Fixtures_Rosters!$C$37)</f>
        <v/>
      </c>
      <c r="G704" s="44" t="b">
        <f>AND(LEN($F704&amp;"")&gt;0,UPPER(INDEX(Fixtures_Rosters!$F$27:$F$40,$E704))="YES")</f>
        <v>0</v>
      </c>
      <c r="H704" s="44" t="b">
        <f>INDEX(Fixtures_Rosters!$L$27:$AA$40,$E704,INDEX($D$2:$D$15,$A704))="Available"</f>
        <v>1</v>
      </c>
      <c r="I704" s="44" t="b">
        <f>AND(NOT(OR(UPPER(INDEX(Fixtures_Rosters!$G$27:$G$40,$E704))="COACH",UPPER(INDEX(Fixtures_Rosters!$G$27:$G$40,$E704))="ASSISTANT COACH")),IF(UPPER(INDEX($E$2:$E$15,$A704))="HOME",OR(UPPER(INDEX(Fixtures_Rosters!$E$27:$E$40,$E704))="ELECTRONIC",UPPER(INDEX(Fixtures_Rosters!$E$27:$E$40,$E704))="BOTH"),IF(UPPER(INDEX($E$2:$E$15,$A704))="AWAY",OR(UPPER(INDEX(Fixtures_Rosters!$E$27:$E$40,$E704))="PAPER",UPPER(INDEX(Fixtures_Rosters!$E$27:$E$40,$E704))="BOTH"),FALSE)))</f>
        <v>0</v>
      </c>
      <c r="J704" s="44" t="b">
        <f>TRUE</f>
        <v>1</v>
      </c>
      <c r="K704" s="44" t="b">
        <f>TRUE</f>
        <v>1</v>
      </c>
      <c r="L704" s="44">
        <f t="shared" si="154"/>
        <v>72</v>
      </c>
      <c r="M704" s="44">
        <f t="shared" si="155"/>
        <v>12</v>
      </c>
      <c r="N704" s="44">
        <f>MOD($E704-$A704-$C704+ROWS(Fixtures_Rosters!$C$27:$C$40)*2,ROWS(Fixtures_Rosters!$C$27:$C$40))</f>
        <v>11</v>
      </c>
      <c r="O704" s="44" t="b">
        <f t="shared" si="156"/>
        <v>1</v>
      </c>
      <c r="P704" s="44">
        <f>IF(AND(INDEX($F$2:$F$15,$A704),$G704,$H704,$I704,$J704,$K704,$O704),$M704*Validation_Lists!$I$3*Validation_Lists!$I$3+$L704*Validation_Lists!$I$3+$N704,Validation_Lists!$I$2)</f>
        <v>999999</v>
      </c>
    </row>
    <row r="705" spans="1:16" x14ac:dyDescent="0.2">
      <c r="A705" s="44">
        <v>13</v>
      </c>
      <c r="B705" s="44">
        <v>13</v>
      </c>
      <c r="C705" s="44">
        <v>1</v>
      </c>
      <c r="D705" s="44" t="s">
        <v>56</v>
      </c>
      <c r="E705" s="44">
        <v>12</v>
      </c>
      <c r="F705" s="44" t="str">
        <f>IF(Fixtures_Rosters!$C$38="","",Fixtures_Rosters!$C$38)</f>
        <v/>
      </c>
      <c r="G705" s="44" t="b">
        <f>AND(LEN($F705&amp;"")&gt;0,UPPER(INDEX(Fixtures_Rosters!$F$27:$F$40,$E705))="YES")</f>
        <v>0</v>
      </c>
      <c r="H705" s="44" t="b">
        <f>INDEX(Fixtures_Rosters!$L$27:$AA$40,$E705,INDEX($D$2:$D$15,$A705))="Available"</f>
        <v>1</v>
      </c>
      <c r="I705" s="44" t="b">
        <f>AND(NOT(OR(UPPER(INDEX(Fixtures_Rosters!$G$27:$G$40,$E705))="COACH",UPPER(INDEX(Fixtures_Rosters!$G$27:$G$40,$E705))="ASSISTANT COACH")),IF(UPPER(INDEX($E$2:$E$15,$A705))="HOME",OR(UPPER(INDEX(Fixtures_Rosters!$E$27:$E$40,$E705))="ELECTRONIC",UPPER(INDEX(Fixtures_Rosters!$E$27:$E$40,$E705))="BOTH"),IF(UPPER(INDEX($E$2:$E$15,$A705))="AWAY",OR(UPPER(INDEX(Fixtures_Rosters!$E$27:$E$40,$E705))="PAPER",UPPER(INDEX(Fixtures_Rosters!$E$27:$E$40,$E705))="BOTH"),FALSE)))</f>
        <v>0</v>
      </c>
      <c r="J705" s="44" t="b">
        <f>TRUE</f>
        <v>1</v>
      </c>
      <c r="K705" s="44" t="b">
        <f>TRUE</f>
        <v>1</v>
      </c>
      <c r="L705" s="44">
        <f t="shared" si="154"/>
        <v>72</v>
      </c>
      <c r="M705" s="44">
        <f t="shared" si="155"/>
        <v>12</v>
      </c>
      <c r="N705" s="44">
        <f>MOD($E705-$A705-$C705+ROWS(Fixtures_Rosters!$C$27:$C$40)*2,ROWS(Fixtures_Rosters!$C$27:$C$40))</f>
        <v>12</v>
      </c>
      <c r="O705" s="44" t="b">
        <f t="shared" si="156"/>
        <v>1</v>
      </c>
      <c r="P705" s="44">
        <f>IF(AND(INDEX($F$2:$F$15,$A705),$G705,$H705,$I705,$J705,$K705,$O705),$M705*Validation_Lists!$I$3*Validation_Lists!$I$3+$L705*Validation_Lists!$I$3+$N705,Validation_Lists!$I$2)</f>
        <v>999999</v>
      </c>
    </row>
    <row r="706" spans="1:16" x14ac:dyDescent="0.2">
      <c r="A706" s="44">
        <v>13</v>
      </c>
      <c r="B706" s="44">
        <v>13</v>
      </c>
      <c r="C706" s="44">
        <v>1</v>
      </c>
      <c r="D706" s="44" t="s">
        <v>56</v>
      </c>
      <c r="E706" s="44">
        <v>13</v>
      </c>
      <c r="F706" s="44" t="str">
        <f>IF(Fixtures_Rosters!$C$39="","",Fixtures_Rosters!$C$39)</f>
        <v/>
      </c>
      <c r="G706" s="44" t="b">
        <f>AND(LEN($F706&amp;"")&gt;0,UPPER(INDEX(Fixtures_Rosters!$F$27:$F$40,$E706))="YES")</f>
        <v>0</v>
      </c>
      <c r="H706" s="44" t="b">
        <f>INDEX(Fixtures_Rosters!$L$27:$AA$40,$E706,INDEX($D$2:$D$15,$A706))="Available"</f>
        <v>1</v>
      </c>
      <c r="I706" s="44" t="b">
        <f>AND(NOT(OR(UPPER(INDEX(Fixtures_Rosters!$G$27:$G$40,$E706))="COACH",UPPER(INDEX(Fixtures_Rosters!$G$27:$G$40,$E706))="ASSISTANT COACH")),IF(UPPER(INDEX($E$2:$E$15,$A706))="HOME",OR(UPPER(INDEX(Fixtures_Rosters!$E$27:$E$40,$E706))="ELECTRONIC",UPPER(INDEX(Fixtures_Rosters!$E$27:$E$40,$E706))="BOTH"),IF(UPPER(INDEX($E$2:$E$15,$A706))="AWAY",OR(UPPER(INDEX(Fixtures_Rosters!$E$27:$E$40,$E706))="PAPER",UPPER(INDEX(Fixtures_Rosters!$E$27:$E$40,$E706))="BOTH"),FALSE)))</f>
        <v>0</v>
      </c>
      <c r="J706" s="44" t="b">
        <f>TRUE</f>
        <v>1</v>
      </c>
      <c r="K706" s="44" t="b">
        <f>TRUE</f>
        <v>1</v>
      </c>
      <c r="L706" s="44">
        <f t="shared" si="154"/>
        <v>72</v>
      </c>
      <c r="M706" s="44">
        <f t="shared" si="155"/>
        <v>12</v>
      </c>
      <c r="N706" s="44">
        <f>MOD($E706-$A706-$C706+ROWS(Fixtures_Rosters!$C$27:$C$40)*2,ROWS(Fixtures_Rosters!$C$27:$C$40))</f>
        <v>13</v>
      </c>
      <c r="O706" s="44" t="b">
        <f t="shared" si="156"/>
        <v>1</v>
      </c>
      <c r="P706" s="44">
        <f>IF(AND(INDEX($F$2:$F$15,$A706),$G706,$H706,$I706,$J706,$K706,$O706),$M706*Validation_Lists!$I$3*Validation_Lists!$I$3+$L706*Validation_Lists!$I$3+$N706,Validation_Lists!$I$2)</f>
        <v>999999</v>
      </c>
    </row>
    <row r="707" spans="1:16" x14ac:dyDescent="0.2">
      <c r="A707" s="44">
        <v>13</v>
      </c>
      <c r="B707" s="44">
        <v>13</v>
      </c>
      <c r="C707" s="44">
        <v>1</v>
      </c>
      <c r="D707" s="44" t="s">
        <v>56</v>
      </c>
      <c r="E707" s="44">
        <v>14</v>
      </c>
      <c r="F707" s="44" t="str">
        <f>IF(Fixtures_Rosters!$C$40="","",Fixtures_Rosters!$C$40)</f>
        <v/>
      </c>
      <c r="G707" s="44" t="b">
        <f>AND(LEN($F707&amp;"")&gt;0,UPPER(INDEX(Fixtures_Rosters!$F$27:$F$40,$E707))="YES")</f>
        <v>0</v>
      </c>
      <c r="H707" s="44" t="b">
        <f>INDEX(Fixtures_Rosters!$L$27:$AA$40,$E707,INDEX($D$2:$D$15,$A707))="Available"</f>
        <v>1</v>
      </c>
      <c r="I707" s="44" t="b">
        <f>AND(NOT(OR(UPPER(INDEX(Fixtures_Rosters!$G$27:$G$40,$E707))="COACH",UPPER(INDEX(Fixtures_Rosters!$G$27:$G$40,$E707))="ASSISTANT COACH")),IF(UPPER(INDEX($E$2:$E$15,$A707))="HOME",OR(UPPER(INDEX(Fixtures_Rosters!$E$27:$E$40,$E707))="ELECTRONIC",UPPER(INDEX(Fixtures_Rosters!$E$27:$E$40,$E707))="BOTH"),IF(UPPER(INDEX($E$2:$E$15,$A707))="AWAY",OR(UPPER(INDEX(Fixtures_Rosters!$E$27:$E$40,$E707))="PAPER",UPPER(INDEX(Fixtures_Rosters!$E$27:$E$40,$E707))="BOTH"),FALSE)))</f>
        <v>0</v>
      </c>
      <c r="J707" s="44" t="b">
        <f>TRUE</f>
        <v>1</v>
      </c>
      <c r="K707" s="44" t="b">
        <f>TRUE</f>
        <v>1</v>
      </c>
      <c r="L707" s="44">
        <f t="shared" si="154"/>
        <v>72</v>
      </c>
      <c r="M707" s="44">
        <f t="shared" si="155"/>
        <v>12</v>
      </c>
      <c r="N707" s="44">
        <f>MOD($E707-$A707-$C707+ROWS(Fixtures_Rosters!$C$27:$C$40)*2,ROWS(Fixtures_Rosters!$C$27:$C$40))</f>
        <v>0</v>
      </c>
      <c r="O707" s="44" t="b">
        <f t="shared" si="156"/>
        <v>1</v>
      </c>
      <c r="P707" s="44">
        <f>IF(AND(INDEX($F$2:$F$15,$A707),$G707,$H707,$I707,$J707,$K707,$O707),$M707*Validation_Lists!$I$3*Validation_Lists!$I$3+$L707*Validation_Lists!$I$3+$N707,Validation_Lists!$I$2)</f>
        <v>999999</v>
      </c>
    </row>
    <row r="708" spans="1:16" x14ac:dyDescent="0.2">
      <c r="A708" s="44">
        <v>13</v>
      </c>
      <c r="B708" s="44">
        <v>13</v>
      </c>
      <c r="C708" s="44">
        <v>2</v>
      </c>
      <c r="D708" s="44" t="s">
        <v>57</v>
      </c>
      <c r="E708" s="44">
        <v>1</v>
      </c>
      <c r="F708" s="44" t="str">
        <f>IF(Fixtures_Rosters!$C$27="","",Fixtures_Rosters!$C$27)</f>
        <v/>
      </c>
      <c r="G708" s="44" t="b">
        <f>AND(LEN($F708&amp;"")&gt;0,UPPER(INDEX(Fixtures_Rosters!$F$27:$F$40,$E708))="YES")</f>
        <v>0</v>
      </c>
      <c r="H708" s="44" t="b">
        <f>INDEX(Fixtures_Rosters!$L$27:$AA$40,$E708,INDEX($D$2:$D$15,$A708))="Available"</f>
        <v>1</v>
      </c>
      <c r="I708" s="44" t="b">
        <f>UPPER(INDEX(Fixtures_Rosters!$I$27:$I$40,$E708))="YES"</f>
        <v>1</v>
      </c>
      <c r="J708" s="44" t="b">
        <f>TRUE</f>
        <v>1</v>
      </c>
      <c r="K708" s="44" t="b">
        <f t="shared" ref="K708:K721" si="157">COUNTIF($J$14:$J$14,$F708)=0</f>
        <v>0</v>
      </c>
      <c r="L708" s="44">
        <f t="shared" si="154"/>
        <v>72</v>
      </c>
      <c r="M708" s="44">
        <f t="shared" ref="M708:M721" si="158">COUNTIF($K$2:$K$13,$F708)</f>
        <v>12</v>
      </c>
      <c r="N708" s="44">
        <f>MOD($E708-$A708-$C708+ROWS(Fixtures_Rosters!$C$27:$C$40)*2,ROWS(Fixtures_Rosters!$C$27:$C$40))</f>
        <v>0</v>
      </c>
      <c r="O708" s="44" t="b">
        <f t="shared" ref="O708:O721" si="159">OR($C$14&lt;&gt;$C$13+1,$F$13=FALSE,$F708&lt;&gt;$K$13)</f>
        <v>1</v>
      </c>
      <c r="P708" s="44">
        <f>IF(AND(INDEX($F$2:$F$15,$A708),$G708,$H708,$I708,$J708,$K708,$O708),$M708*Validation_Lists!$I$3*Validation_Lists!$I$3+$L708*Validation_Lists!$I$3+$N708,Validation_Lists!$I$2)</f>
        <v>999999</v>
      </c>
    </row>
    <row r="709" spans="1:16" x14ac:dyDescent="0.2">
      <c r="A709" s="44">
        <v>13</v>
      </c>
      <c r="B709" s="44">
        <v>13</v>
      </c>
      <c r="C709" s="44">
        <v>2</v>
      </c>
      <c r="D709" s="44" t="s">
        <v>57</v>
      </c>
      <c r="E709" s="44">
        <v>2</v>
      </c>
      <c r="F709" s="44" t="str">
        <f>IF(Fixtures_Rosters!$C$28="","",Fixtures_Rosters!$C$28)</f>
        <v/>
      </c>
      <c r="G709" s="44" t="b">
        <f>AND(LEN($F709&amp;"")&gt;0,UPPER(INDEX(Fixtures_Rosters!$F$27:$F$40,$E709))="YES")</f>
        <v>0</v>
      </c>
      <c r="H709" s="44" t="b">
        <f>INDEX(Fixtures_Rosters!$L$27:$AA$40,$E709,INDEX($D$2:$D$15,$A709))="Available"</f>
        <v>1</v>
      </c>
      <c r="I709" s="44" t="b">
        <f>UPPER(INDEX(Fixtures_Rosters!$I$27:$I$40,$E709))="YES"</f>
        <v>1</v>
      </c>
      <c r="J709" s="44" t="b">
        <f>TRUE</f>
        <v>1</v>
      </c>
      <c r="K709" s="44" t="b">
        <f t="shared" si="157"/>
        <v>0</v>
      </c>
      <c r="L709" s="44">
        <f t="shared" si="154"/>
        <v>72</v>
      </c>
      <c r="M709" s="44">
        <f t="shared" si="158"/>
        <v>12</v>
      </c>
      <c r="N709" s="44">
        <f>MOD($E709-$A709-$C709+ROWS(Fixtures_Rosters!$C$27:$C$40)*2,ROWS(Fixtures_Rosters!$C$27:$C$40))</f>
        <v>1</v>
      </c>
      <c r="O709" s="44" t="b">
        <f t="shared" si="159"/>
        <v>1</v>
      </c>
      <c r="P709" s="44">
        <f>IF(AND(INDEX($F$2:$F$15,$A709),$G709,$H709,$I709,$J709,$K709,$O709),$M709*Validation_Lists!$I$3*Validation_Lists!$I$3+$L709*Validation_Lists!$I$3+$N709,Validation_Lists!$I$2)</f>
        <v>999999</v>
      </c>
    </row>
    <row r="710" spans="1:16" x14ac:dyDescent="0.2">
      <c r="A710" s="44">
        <v>13</v>
      </c>
      <c r="B710" s="44">
        <v>13</v>
      </c>
      <c r="C710" s="44">
        <v>2</v>
      </c>
      <c r="D710" s="44" t="s">
        <v>57</v>
      </c>
      <c r="E710" s="44">
        <v>3</v>
      </c>
      <c r="F710" s="44" t="str">
        <f>IF(Fixtures_Rosters!$C$29="","",Fixtures_Rosters!$C$29)</f>
        <v/>
      </c>
      <c r="G710" s="44" t="b">
        <f>AND(LEN($F710&amp;"")&gt;0,UPPER(INDEX(Fixtures_Rosters!$F$27:$F$40,$E710))="YES")</f>
        <v>0</v>
      </c>
      <c r="H710" s="44" t="b">
        <f>INDEX(Fixtures_Rosters!$L$27:$AA$40,$E710,INDEX($D$2:$D$15,$A710))="Available"</f>
        <v>1</v>
      </c>
      <c r="I710" s="44" t="b">
        <f>UPPER(INDEX(Fixtures_Rosters!$I$27:$I$40,$E710))="YES"</f>
        <v>1</v>
      </c>
      <c r="J710" s="44" t="b">
        <f>TRUE</f>
        <v>1</v>
      </c>
      <c r="K710" s="44" t="b">
        <f t="shared" si="157"/>
        <v>0</v>
      </c>
      <c r="L710" s="44">
        <f t="shared" si="154"/>
        <v>72</v>
      </c>
      <c r="M710" s="44">
        <f t="shared" si="158"/>
        <v>12</v>
      </c>
      <c r="N710" s="44">
        <f>MOD($E710-$A710-$C710+ROWS(Fixtures_Rosters!$C$27:$C$40)*2,ROWS(Fixtures_Rosters!$C$27:$C$40))</f>
        <v>2</v>
      </c>
      <c r="O710" s="44" t="b">
        <f t="shared" si="159"/>
        <v>1</v>
      </c>
      <c r="P710" s="44">
        <f>IF(AND(INDEX($F$2:$F$15,$A710),$G710,$H710,$I710,$J710,$K710,$O710),$M710*Validation_Lists!$I$3*Validation_Lists!$I$3+$L710*Validation_Lists!$I$3+$N710,Validation_Lists!$I$2)</f>
        <v>999999</v>
      </c>
    </row>
    <row r="711" spans="1:16" x14ac:dyDescent="0.2">
      <c r="A711" s="44">
        <v>13</v>
      </c>
      <c r="B711" s="44">
        <v>13</v>
      </c>
      <c r="C711" s="44">
        <v>2</v>
      </c>
      <c r="D711" s="44" t="s">
        <v>57</v>
      </c>
      <c r="E711" s="44">
        <v>4</v>
      </c>
      <c r="F711" s="44" t="str">
        <f>IF(Fixtures_Rosters!$C$30="","",Fixtures_Rosters!$C$30)</f>
        <v/>
      </c>
      <c r="G711" s="44" t="b">
        <f>AND(LEN($F711&amp;"")&gt;0,UPPER(INDEX(Fixtures_Rosters!$F$27:$F$40,$E711))="YES")</f>
        <v>0</v>
      </c>
      <c r="H711" s="44" t="b">
        <f>INDEX(Fixtures_Rosters!$L$27:$AA$40,$E711,INDEX($D$2:$D$15,$A711))="Available"</f>
        <v>1</v>
      </c>
      <c r="I711" s="44" t="b">
        <f>UPPER(INDEX(Fixtures_Rosters!$I$27:$I$40,$E711))="YES"</f>
        <v>1</v>
      </c>
      <c r="J711" s="44" t="b">
        <f>TRUE</f>
        <v>1</v>
      </c>
      <c r="K711" s="44" t="b">
        <f t="shared" si="157"/>
        <v>0</v>
      </c>
      <c r="L711" s="44">
        <f t="shared" si="154"/>
        <v>72</v>
      </c>
      <c r="M711" s="44">
        <f t="shared" si="158"/>
        <v>12</v>
      </c>
      <c r="N711" s="44">
        <f>MOD($E711-$A711-$C711+ROWS(Fixtures_Rosters!$C$27:$C$40)*2,ROWS(Fixtures_Rosters!$C$27:$C$40))</f>
        <v>3</v>
      </c>
      <c r="O711" s="44" t="b">
        <f t="shared" si="159"/>
        <v>1</v>
      </c>
      <c r="P711" s="44">
        <f>IF(AND(INDEX($F$2:$F$15,$A711),$G711,$H711,$I711,$J711,$K711,$O711),$M711*Validation_Lists!$I$3*Validation_Lists!$I$3+$L711*Validation_Lists!$I$3+$N711,Validation_Lists!$I$2)</f>
        <v>999999</v>
      </c>
    </row>
    <row r="712" spans="1:16" x14ac:dyDescent="0.2">
      <c r="A712" s="44">
        <v>13</v>
      </c>
      <c r="B712" s="44">
        <v>13</v>
      </c>
      <c r="C712" s="44">
        <v>2</v>
      </c>
      <c r="D712" s="44" t="s">
        <v>57</v>
      </c>
      <c r="E712" s="44">
        <v>5</v>
      </c>
      <c r="F712" s="44" t="str">
        <f>IF(Fixtures_Rosters!$C$31="","",Fixtures_Rosters!$C$31)</f>
        <v/>
      </c>
      <c r="G712" s="44" t="b">
        <f>AND(LEN($F712&amp;"")&gt;0,UPPER(INDEX(Fixtures_Rosters!$F$27:$F$40,$E712))="YES")</f>
        <v>0</v>
      </c>
      <c r="H712" s="44" t="b">
        <f>INDEX(Fixtures_Rosters!$L$27:$AA$40,$E712,INDEX($D$2:$D$15,$A712))="Available"</f>
        <v>1</v>
      </c>
      <c r="I712" s="44" t="b">
        <f>UPPER(INDEX(Fixtures_Rosters!$I$27:$I$40,$E712))="YES"</f>
        <v>1</v>
      </c>
      <c r="J712" s="44" t="b">
        <f>TRUE</f>
        <v>1</v>
      </c>
      <c r="K712" s="44" t="b">
        <f t="shared" si="157"/>
        <v>0</v>
      </c>
      <c r="L712" s="44">
        <f t="shared" si="154"/>
        <v>72</v>
      </c>
      <c r="M712" s="44">
        <f t="shared" si="158"/>
        <v>12</v>
      </c>
      <c r="N712" s="44">
        <f>MOD($E712-$A712-$C712+ROWS(Fixtures_Rosters!$C$27:$C$40)*2,ROWS(Fixtures_Rosters!$C$27:$C$40))</f>
        <v>4</v>
      </c>
      <c r="O712" s="44" t="b">
        <f t="shared" si="159"/>
        <v>1</v>
      </c>
      <c r="P712" s="44">
        <f>IF(AND(INDEX($F$2:$F$15,$A712),$G712,$H712,$I712,$J712,$K712,$O712),$M712*Validation_Lists!$I$3*Validation_Lists!$I$3+$L712*Validation_Lists!$I$3+$N712,Validation_Lists!$I$2)</f>
        <v>999999</v>
      </c>
    </row>
    <row r="713" spans="1:16" x14ac:dyDescent="0.2">
      <c r="A713" s="44">
        <v>13</v>
      </c>
      <c r="B713" s="44">
        <v>13</v>
      </c>
      <c r="C713" s="44">
        <v>2</v>
      </c>
      <c r="D713" s="44" t="s">
        <v>57</v>
      </c>
      <c r="E713" s="44">
        <v>6</v>
      </c>
      <c r="F713" s="44" t="str">
        <f>IF(Fixtures_Rosters!$C$32="","",Fixtures_Rosters!$C$32)</f>
        <v/>
      </c>
      <c r="G713" s="44" t="b">
        <f>AND(LEN($F713&amp;"")&gt;0,UPPER(INDEX(Fixtures_Rosters!$F$27:$F$40,$E713))="YES")</f>
        <v>0</v>
      </c>
      <c r="H713" s="44" t="b">
        <f>INDEX(Fixtures_Rosters!$L$27:$AA$40,$E713,INDEX($D$2:$D$15,$A713))="Available"</f>
        <v>1</v>
      </c>
      <c r="I713" s="44" t="b">
        <f>UPPER(INDEX(Fixtures_Rosters!$I$27:$I$40,$E713))="YES"</f>
        <v>1</v>
      </c>
      <c r="J713" s="44" t="b">
        <f>TRUE</f>
        <v>1</v>
      </c>
      <c r="K713" s="44" t="b">
        <f t="shared" si="157"/>
        <v>0</v>
      </c>
      <c r="L713" s="44">
        <f t="shared" si="154"/>
        <v>72</v>
      </c>
      <c r="M713" s="44">
        <f t="shared" si="158"/>
        <v>12</v>
      </c>
      <c r="N713" s="44">
        <f>MOD($E713-$A713-$C713+ROWS(Fixtures_Rosters!$C$27:$C$40)*2,ROWS(Fixtures_Rosters!$C$27:$C$40))</f>
        <v>5</v>
      </c>
      <c r="O713" s="44" t="b">
        <f t="shared" si="159"/>
        <v>1</v>
      </c>
      <c r="P713" s="44">
        <f>IF(AND(INDEX($F$2:$F$15,$A713),$G713,$H713,$I713,$J713,$K713,$O713),$M713*Validation_Lists!$I$3*Validation_Lists!$I$3+$L713*Validation_Lists!$I$3+$N713,Validation_Lists!$I$2)</f>
        <v>999999</v>
      </c>
    </row>
    <row r="714" spans="1:16" x14ac:dyDescent="0.2">
      <c r="A714" s="44">
        <v>13</v>
      </c>
      <c r="B714" s="44">
        <v>13</v>
      </c>
      <c r="C714" s="44">
        <v>2</v>
      </c>
      <c r="D714" s="44" t="s">
        <v>57</v>
      </c>
      <c r="E714" s="44">
        <v>7</v>
      </c>
      <c r="F714" s="44" t="str">
        <f>IF(Fixtures_Rosters!$C$33="","",Fixtures_Rosters!$C$33)</f>
        <v/>
      </c>
      <c r="G714" s="44" t="b">
        <f>AND(LEN($F714&amp;"")&gt;0,UPPER(INDEX(Fixtures_Rosters!$F$27:$F$40,$E714))="YES")</f>
        <v>0</v>
      </c>
      <c r="H714" s="44" t="b">
        <f>INDEX(Fixtures_Rosters!$L$27:$AA$40,$E714,INDEX($D$2:$D$15,$A714))="Available"</f>
        <v>1</v>
      </c>
      <c r="I714" s="44" t="b">
        <f>UPPER(INDEX(Fixtures_Rosters!$I$27:$I$40,$E714))="YES"</f>
        <v>1</v>
      </c>
      <c r="J714" s="44" t="b">
        <f>TRUE</f>
        <v>1</v>
      </c>
      <c r="K714" s="44" t="b">
        <f t="shared" si="157"/>
        <v>0</v>
      </c>
      <c r="L714" s="44">
        <f t="shared" si="154"/>
        <v>72</v>
      </c>
      <c r="M714" s="44">
        <f t="shared" si="158"/>
        <v>12</v>
      </c>
      <c r="N714" s="44">
        <f>MOD($E714-$A714-$C714+ROWS(Fixtures_Rosters!$C$27:$C$40)*2,ROWS(Fixtures_Rosters!$C$27:$C$40))</f>
        <v>6</v>
      </c>
      <c r="O714" s="44" t="b">
        <f t="shared" si="159"/>
        <v>1</v>
      </c>
      <c r="P714" s="44">
        <f>IF(AND(INDEX($F$2:$F$15,$A714),$G714,$H714,$I714,$J714,$K714,$O714),$M714*Validation_Lists!$I$3*Validation_Lists!$I$3+$L714*Validation_Lists!$I$3+$N714,Validation_Lists!$I$2)</f>
        <v>999999</v>
      </c>
    </row>
    <row r="715" spans="1:16" x14ac:dyDescent="0.2">
      <c r="A715" s="44">
        <v>13</v>
      </c>
      <c r="B715" s="44">
        <v>13</v>
      </c>
      <c r="C715" s="44">
        <v>2</v>
      </c>
      <c r="D715" s="44" t="s">
        <v>57</v>
      </c>
      <c r="E715" s="44">
        <v>8</v>
      </c>
      <c r="F715" s="44" t="str">
        <f>IF(Fixtures_Rosters!$C$34="","",Fixtures_Rosters!$C$34)</f>
        <v/>
      </c>
      <c r="G715" s="44" t="b">
        <f>AND(LEN($F715&amp;"")&gt;0,UPPER(INDEX(Fixtures_Rosters!$F$27:$F$40,$E715))="YES")</f>
        <v>0</v>
      </c>
      <c r="H715" s="44" t="b">
        <f>INDEX(Fixtures_Rosters!$L$27:$AA$40,$E715,INDEX($D$2:$D$15,$A715))="Available"</f>
        <v>1</v>
      </c>
      <c r="I715" s="44" t="b">
        <f>UPPER(INDEX(Fixtures_Rosters!$I$27:$I$40,$E715))="YES"</f>
        <v>1</v>
      </c>
      <c r="J715" s="44" t="b">
        <f>TRUE</f>
        <v>1</v>
      </c>
      <c r="K715" s="44" t="b">
        <f t="shared" si="157"/>
        <v>0</v>
      </c>
      <c r="L715" s="44">
        <f t="shared" si="154"/>
        <v>72</v>
      </c>
      <c r="M715" s="44">
        <f t="shared" si="158"/>
        <v>12</v>
      </c>
      <c r="N715" s="44">
        <f>MOD($E715-$A715-$C715+ROWS(Fixtures_Rosters!$C$27:$C$40)*2,ROWS(Fixtures_Rosters!$C$27:$C$40))</f>
        <v>7</v>
      </c>
      <c r="O715" s="44" t="b">
        <f t="shared" si="159"/>
        <v>1</v>
      </c>
      <c r="P715" s="44">
        <f>IF(AND(INDEX($F$2:$F$15,$A715),$G715,$H715,$I715,$J715,$K715,$O715),$M715*Validation_Lists!$I$3*Validation_Lists!$I$3+$L715*Validation_Lists!$I$3+$N715,Validation_Lists!$I$2)</f>
        <v>999999</v>
      </c>
    </row>
    <row r="716" spans="1:16" x14ac:dyDescent="0.2">
      <c r="A716" s="44">
        <v>13</v>
      </c>
      <c r="B716" s="44">
        <v>13</v>
      </c>
      <c r="C716" s="44">
        <v>2</v>
      </c>
      <c r="D716" s="44" t="s">
        <v>57</v>
      </c>
      <c r="E716" s="44">
        <v>9</v>
      </c>
      <c r="F716" s="44" t="str">
        <f>IF(Fixtures_Rosters!$C$35="","",Fixtures_Rosters!$C$35)</f>
        <v/>
      </c>
      <c r="G716" s="44" t="b">
        <f>AND(LEN($F716&amp;"")&gt;0,UPPER(INDEX(Fixtures_Rosters!$F$27:$F$40,$E716))="YES")</f>
        <v>0</v>
      </c>
      <c r="H716" s="44" t="b">
        <f>INDEX(Fixtures_Rosters!$L$27:$AA$40,$E716,INDEX($D$2:$D$15,$A716))="Available"</f>
        <v>1</v>
      </c>
      <c r="I716" s="44" t="b">
        <f>UPPER(INDEX(Fixtures_Rosters!$I$27:$I$40,$E716))="YES"</f>
        <v>1</v>
      </c>
      <c r="J716" s="44" t="b">
        <f>TRUE</f>
        <v>1</v>
      </c>
      <c r="K716" s="44" t="b">
        <f t="shared" si="157"/>
        <v>0</v>
      </c>
      <c r="L716" s="44">
        <f t="shared" si="154"/>
        <v>72</v>
      </c>
      <c r="M716" s="44">
        <f t="shared" si="158"/>
        <v>12</v>
      </c>
      <c r="N716" s="44">
        <f>MOD($E716-$A716-$C716+ROWS(Fixtures_Rosters!$C$27:$C$40)*2,ROWS(Fixtures_Rosters!$C$27:$C$40))</f>
        <v>8</v>
      </c>
      <c r="O716" s="44" t="b">
        <f t="shared" si="159"/>
        <v>1</v>
      </c>
      <c r="P716" s="44">
        <f>IF(AND(INDEX($F$2:$F$15,$A716),$G716,$H716,$I716,$J716,$K716,$O716),$M716*Validation_Lists!$I$3*Validation_Lists!$I$3+$L716*Validation_Lists!$I$3+$N716,Validation_Lists!$I$2)</f>
        <v>999999</v>
      </c>
    </row>
    <row r="717" spans="1:16" x14ac:dyDescent="0.2">
      <c r="A717" s="44">
        <v>13</v>
      </c>
      <c r="B717" s="44">
        <v>13</v>
      </c>
      <c r="C717" s="44">
        <v>2</v>
      </c>
      <c r="D717" s="44" t="s">
        <v>57</v>
      </c>
      <c r="E717" s="44">
        <v>10</v>
      </c>
      <c r="F717" s="44" t="str">
        <f>IF(Fixtures_Rosters!$C$36="","",Fixtures_Rosters!$C$36)</f>
        <v/>
      </c>
      <c r="G717" s="44" t="b">
        <f>AND(LEN($F717&amp;"")&gt;0,UPPER(INDEX(Fixtures_Rosters!$F$27:$F$40,$E717))="YES")</f>
        <v>0</v>
      </c>
      <c r="H717" s="44" t="b">
        <f>INDEX(Fixtures_Rosters!$L$27:$AA$40,$E717,INDEX($D$2:$D$15,$A717))="Available"</f>
        <v>1</v>
      </c>
      <c r="I717" s="44" t="b">
        <f>UPPER(INDEX(Fixtures_Rosters!$I$27:$I$40,$E717))="YES"</f>
        <v>1</v>
      </c>
      <c r="J717" s="44" t="b">
        <f>TRUE</f>
        <v>1</v>
      </c>
      <c r="K717" s="44" t="b">
        <f t="shared" si="157"/>
        <v>0</v>
      </c>
      <c r="L717" s="44">
        <f t="shared" si="154"/>
        <v>72</v>
      </c>
      <c r="M717" s="44">
        <f t="shared" si="158"/>
        <v>12</v>
      </c>
      <c r="N717" s="44">
        <f>MOD($E717-$A717-$C717+ROWS(Fixtures_Rosters!$C$27:$C$40)*2,ROWS(Fixtures_Rosters!$C$27:$C$40))</f>
        <v>9</v>
      </c>
      <c r="O717" s="44" t="b">
        <f t="shared" si="159"/>
        <v>1</v>
      </c>
      <c r="P717" s="44">
        <f>IF(AND(INDEX($F$2:$F$15,$A717),$G717,$H717,$I717,$J717,$K717,$O717),$M717*Validation_Lists!$I$3*Validation_Lists!$I$3+$L717*Validation_Lists!$I$3+$N717,Validation_Lists!$I$2)</f>
        <v>999999</v>
      </c>
    </row>
    <row r="718" spans="1:16" x14ac:dyDescent="0.2">
      <c r="A718" s="44">
        <v>13</v>
      </c>
      <c r="B718" s="44">
        <v>13</v>
      </c>
      <c r="C718" s="44">
        <v>2</v>
      </c>
      <c r="D718" s="44" t="s">
        <v>57</v>
      </c>
      <c r="E718" s="44">
        <v>11</v>
      </c>
      <c r="F718" s="44" t="str">
        <f>IF(Fixtures_Rosters!$C$37="","",Fixtures_Rosters!$C$37)</f>
        <v/>
      </c>
      <c r="G718" s="44" t="b">
        <f>AND(LEN($F718&amp;"")&gt;0,UPPER(INDEX(Fixtures_Rosters!$F$27:$F$40,$E718))="YES")</f>
        <v>0</v>
      </c>
      <c r="H718" s="44" t="b">
        <f>INDEX(Fixtures_Rosters!$L$27:$AA$40,$E718,INDEX($D$2:$D$15,$A718))="Available"</f>
        <v>1</v>
      </c>
      <c r="I718" s="44" t="b">
        <f>UPPER(INDEX(Fixtures_Rosters!$I$27:$I$40,$E718))="YES"</f>
        <v>1</v>
      </c>
      <c r="J718" s="44" t="b">
        <f>TRUE</f>
        <v>1</v>
      </c>
      <c r="K718" s="44" t="b">
        <f t="shared" si="157"/>
        <v>0</v>
      </c>
      <c r="L718" s="44">
        <f t="shared" si="154"/>
        <v>72</v>
      </c>
      <c r="M718" s="44">
        <f t="shared" si="158"/>
        <v>12</v>
      </c>
      <c r="N718" s="44">
        <f>MOD($E718-$A718-$C718+ROWS(Fixtures_Rosters!$C$27:$C$40)*2,ROWS(Fixtures_Rosters!$C$27:$C$40))</f>
        <v>10</v>
      </c>
      <c r="O718" s="44" t="b">
        <f t="shared" si="159"/>
        <v>1</v>
      </c>
      <c r="P718" s="44">
        <f>IF(AND(INDEX($F$2:$F$15,$A718),$G718,$H718,$I718,$J718,$K718,$O718),$M718*Validation_Lists!$I$3*Validation_Lists!$I$3+$L718*Validation_Lists!$I$3+$N718,Validation_Lists!$I$2)</f>
        <v>999999</v>
      </c>
    </row>
    <row r="719" spans="1:16" x14ac:dyDescent="0.2">
      <c r="A719" s="44">
        <v>13</v>
      </c>
      <c r="B719" s="44">
        <v>13</v>
      </c>
      <c r="C719" s="44">
        <v>2</v>
      </c>
      <c r="D719" s="44" t="s">
        <v>57</v>
      </c>
      <c r="E719" s="44">
        <v>12</v>
      </c>
      <c r="F719" s="44" t="str">
        <f>IF(Fixtures_Rosters!$C$38="","",Fixtures_Rosters!$C$38)</f>
        <v/>
      </c>
      <c r="G719" s="44" t="b">
        <f>AND(LEN($F719&amp;"")&gt;0,UPPER(INDEX(Fixtures_Rosters!$F$27:$F$40,$E719))="YES")</f>
        <v>0</v>
      </c>
      <c r="H719" s="44" t="b">
        <f>INDEX(Fixtures_Rosters!$L$27:$AA$40,$E719,INDEX($D$2:$D$15,$A719))="Available"</f>
        <v>1</v>
      </c>
      <c r="I719" s="44" t="b">
        <f>UPPER(INDEX(Fixtures_Rosters!$I$27:$I$40,$E719))="YES"</f>
        <v>1</v>
      </c>
      <c r="J719" s="44" t="b">
        <f>TRUE</f>
        <v>1</v>
      </c>
      <c r="K719" s="44" t="b">
        <f t="shared" si="157"/>
        <v>0</v>
      </c>
      <c r="L719" s="44">
        <f t="shared" si="154"/>
        <v>72</v>
      </c>
      <c r="M719" s="44">
        <f t="shared" si="158"/>
        <v>12</v>
      </c>
      <c r="N719" s="44">
        <f>MOD($E719-$A719-$C719+ROWS(Fixtures_Rosters!$C$27:$C$40)*2,ROWS(Fixtures_Rosters!$C$27:$C$40))</f>
        <v>11</v>
      </c>
      <c r="O719" s="44" t="b">
        <f t="shared" si="159"/>
        <v>1</v>
      </c>
      <c r="P719" s="44">
        <f>IF(AND(INDEX($F$2:$F$15,$A719),$G719,$H719,$I719,$J719,$K719,$O719),$M719*Validation_Lists!$I$3*Validation_Lists!$I$3+$L719*Validation_Lists!$I$3+$N719,Validation_Lists!$I$2)</f>
        <v>999999</v>
      </c>
    </row>
    <row r="720" spans="1:16" x14ac:dyDescent="0.2">
      <c r="A720" s="44">
        <v>13</v>
      </c>
      <c r="B720" s="44">
        <v>13</v>
      </c>
      <c r="C720" s="44">
        <v>2</v>
      </c>
      <c r="D720" s="44" t="s">
        <v>57</v>
      </c>
      <c r="E720" s="44">
        <v>13</v>
      </c>
      <c r="F720" s="44" t="str">
        <f>IF(Fixtures_Rosters!$C$39="","",Fixtures_Rosters!$C$39)</f>
        <v/>
      </c>
      <c r="G720" s="44" t="b">
        <f>AND(LEN($F720&amp;"")&gt;0,UPPER(INDEX(Fixtures_Rosters!$F$27:$F$40,$E720))="YES")</f>
        <v>0</v>
      </c>
      <c r="H720" s="44" t="b">
        <f>INDEX(Fixtures_Rosters!$L$27:$AA$40,$E720,INDEX($D$2:$D$15,$A720))="Available"</f>
        <v>1</v>
      </c>
      <c r="I720" s="44" t="b">
        <f>UPPER(INDEX(Fixtures_Rosters!$I$27:$I$40,$E720))="YES"</f>
        <v>1</v>
      </c>
      <c r="J720" s="44" t="b">
        <f>TRUE</f>
        <v>1</v>
      </c>
      <c r="K720" s="44" t="b">
        <f t="shared" si="157"/>
        <v>0</v>
      </c>
      <c r="L720" s="44">
        <f t="shared" si="154"/>
        <v>72</v>
      </c>
      <c r="M720" s="44">
        <f t="shared" si="158"/>
        <v>12</v>
      </c>
      <c r="N720" s="44">
        <f>MOD($E720-$A720-$C720+ROWS(Fixtures_Rosters!$C$27:$C$40)*2,ROWS(Fixtures_Rosters!$C$27:$C$40))</f>
        <v>12</v>
      </c>
      <c r="O720" s="44" t="b">
        <f t="shared" si="159"/>
        <v>1</v>
      </c>
      <c r="P720" s="44">
        <f>IF(AND(INDEX($F$2:$F$15,$A720),$G720,$H720,$I720,$J720,$K720,$O720),$M720*Validation_Lists!$I$3*Validation_Lists!$I$3+$L720*Validation_Lists!$I$3+$N720,Validation_Lists!$I$2)</f>
        <v>999999</v>
      </c>
    </row>
    <row r="721" spans="1:16" x14ac:dyDescent="0.2">
      <c r="A721" s="44">
        <v>13</v>
      </c>
      <c r="B721" s="44">
        <v>13</v>
      </c>
      <c r="C721" s="44">
        <v>2</v>
      </c>
      <c r="D721" s="44" t="s">
        <v>57</v>
      </c>
      <c r="E721" s="44">
        <v>14</v>
      </c>
      <c r="F721" s="44" t="str">
        <f>IF(Fixtures_Rosters!$C$40="","",Fixtures_Rosters!$C$40)</f>
        <v/>
      </c>
      <c r="G721" s="44" t="b">
        <f>AND(LEN($F721&amp;"")&gt;0,UPPER(INDEX(Fixtures_Rosters!$F$27:$F$40,$E721))="YES")</f>
        <v>0</v>
      </c>
      <c r="H721" s="44" t="b">
        <f>INDEX(Fixtures_Rosters!$L$27:$AA$40,$E721,INDEX($D$2:$D$15,$A721))="Available"</f>
        <v>1</v>
      </c>
      <c r="I721" s="44" t="b">
        <f>UPPER(INDEX(Fixtures_Rosters!$I$27:$I$40,$E721))="YES"</f>
        <v>1</v>
      </c>
      <c r="J721" s="44" t="b">
        <f>TRUE</f>
        <v>1</v>
      </c>
      <c r="K721" s="44" t="b">
        <f t="shared" si="157"/>
        <v>0</v>
      </c>
      <c r="L721" s="44">
        <f t="shared" si="154"/>
        <v>72</v>
      </c>
      <c r="M721" s="44">
        <f t="shared" si="158"/>
        <v>12</v>
      </c>
      <c r="N721" s="44">
        <f>MOD($E721-$A721-$C721+ROWS(Fixtures_Rosters!$C$27:$C$40)*2,ROWS(Fixtures_Rosters!$C$27:$C$40))</f>
        <v>13</v>
      </c>
      <c r="O721" s="44" t="b">
        <f t="shared" si="159"/>
        <v>1</v>
      </c>
      <c r="P721" s="44">
        <f>IF(AND(INDEX($F$2:$F$15,$A721),$G721,$H721,$I721,$J721,$K721,$O721),$M721*Validation_Lists!$I$3*Validation_Lists!$I$3+$L721*Validation_Lists!$I$3+$N721,Validation_Lists!$I$2)</f>
        <v>999999</v>
      </c>
    </row>
    <row r="722" spans="1:16" x14ac:dyDescent="0.2">
      <c r="A722" s="44">
        <v>13</v>
      </c>
      <c r="B722" s="44">
        <v>13</v>
      </c>
      <c r="C722" s="44">
        <v>3</v>
      </c>
      <c r="D722" s="44" t="s">
        <v>58</v>
      </c>
      <c r="E722" s="44">
        <v>1</v>
      </c>
      <c r="F722" s="44" t="str">
        <f>IF(Fixtures_Rosters!$C$27="","",Fixtures_Rosters!$C$27)</f>
        <v/>
      </c>
      <c r="G722" s="44" t="b">
        <f>AND(LEN($F722&amp;"")&gt;0,UPPER(INDEX(Fixtures_Rosters!$F$27:$F$40,$E722))="YES")</f>
        <v>0</v>
      </c>
      <c r="H722" s="44" t="b">
        <f>INDEX(Fixtures_Rosters!$L$27:$AA$40,$E722,INDEX($D$2:$D$15,$A722))="Available"</f>
        <v>1</v>
      </c>
      <c r="I722" s="44" t="b">
        <f>UPPER(INDEX(Fixtures_Rosters!$J$27:$J$40,$E722))="YES"</f>
        <v>1</v>
      </c>
      <c r="J722" s="44" t="b">
        <f>TRUE</f>
        <v>1</v>
      </c>
      <c r="K722" s="44" t="b">
        <f t="shared" ref="K722:K735" si="160">COUNTIF($J$14:$K$14,$F722)=0</f>
        <v>0</v>
      </c>
      <c r="L722" s="44">
        <f t="shared" si="154"/>
        <v>72</v>
      </c>
      <c r="M722" s="44">
        <f t="shared" ref="M722:M735" si="161">COUNTIF($L$2:$L$13,$F722)</f>
        <v>12</v>
      </c>
      <c r="N722" s="44">
        <f>MOD($E722-$A722-$C722+ROWS(Fixtures_Rosters!$C$27:$C$40)*2,ROWS(Fixtures_Rosters!$C$27:$C$40))</f>
        <v>13</v>
      </c>
      <c r="O722" s="44" t="b">
        <f t="shared" ref="O722:O735" si="162">OR($C$14&lt;&gt;$C$13+1,$F$13=FALSE,$F722&lt;&gt;$L$13)</f>
        <v>1</v>
      </c>
      <c r="P722" s="44">
        <f>IF(AND(INDEX($F$2:$F$15,$A722),$G722,$H722,$I722,$J722,$K722,$O722),$M722*Validation_Lists!$I$3*Validation_Lists!$I$3+$L722*Validation_Lists!$I$3+$N722,Validation_Lists!$I$2)</f>
        <v>999999</v>
      </c>
    </row>
    <row r="723" spans="1:16" x14ac:dyDescent="0.2">
      <c r="A723" s="44">
        <v>13</v>
      </c>
      <c r="B723" s="44">
        <v>13</v>
      </c>
      <c r="C723" s="44">
        <v>3</v>
      </c>
      <c r="D723" s="44" t="s">
        <v>58</v>
      </c>
      <c r="E723" s="44">
        <v>2</v>
      </c>
      <c r="F723" s="44" t="str">
        <f>IF(Fixtures_Rosters!$C$28="","",Fixtures_Rosters!$C$28)</f>
        <v/>
      </c>
      <c r="G723" s="44" t="b">
        <f>AND(LEN($F723&amp;"")&gt;0,UPPER(INDEX(Fixtures_Rosters!$F$27:$F$40,$E723))="YES")</f>
        <v>0</v>
      </c>
      <c r="H723" s="44" t="b">
        <f>INDEX(Fixtures_Rosters!$L$27:$AA$40,$E723,INDEX($D$2:$D$15,$A723))="Available"</f>
        <v>1</v>
      </c>
      <c r="I723" s="44" t="b">
        <f>UPPER(INDEX(Fixtures_Rosters!$J$27:$J$40,$E723))="YES"</f>
        <v>1</v>
      </c>
      <c r="J723" s="44" t="b">
        <f>TRUE</f>
        <v>1</v>
      </c>
      <c r="K723" s="44" t="b">
        <f t="shared" si="160"/>
        <v>0</v>
      </c>
      <c r="L723" s="44">
        <f t="shared" si="154"/>
        <v>72</v>
      </c>
      <c r="M723" s="44">
        <f t="shared" si="161"/>
        <v>12</v>
      </c>
      <c r="N723" s="44">
        <f>MOD($E723-$A723-$C723+ROWS(Fixtures_Rosters!$C$27:$C$40)*2,ROWS(Fixtures_Rosters!$C$27:$C$40))</f>
        <v>0</v>
      </c>
      <c r="O723" s="44" t="b">
        <f t="shared" si="162"/>
        <v>1</v>
      </c>
      <c r="P723" s="44">
        <f>IF(AND(INDEX($F$2:$F$15,$A723),$G723,$H723,$I723,$J723,$K723,$O723),$M723*Validation_Lists!$I$3*Validation_Lists!$I$3+$L723*Validation_Lists!$I$3+$N723,Validation_Lists!$I$2)</f>
        <v>999999</v>
      </c>
    </row>
    <row r="724" spans="1:16" x14ac:dyDescent="0.2">
      <c r="A724" s="44">
        <v>13</v>
      </c>
      <c r="B724" s="44">
        <v>13</v>
      </c>
      <c r="C724" s="44">
        <v>3</v>
      </c>
      <c r="D724" s="44" t="s">
        <v>58</v>
      </c>
      <c r="E724" s="44">
        <v>3</v>
      </c>
      <c r="F724" s="44" t="str">
        <f>IF(Fixtures_Rosters!$C$29="","",Fixtures_Rosters!$C$29)</f>
        <v/>
      </c>
      <c r="G724" s="44" t="b">
        <f>AND(LEN($F724&amp;"")&gt;0,UPPER(INDEX(Fixtures_Rosters!$F$27:$F$40,$E724))="YES")</f>
        <v>0</v>
      </c>
      <c r="H724" s="44" t="b">
        <f>INDEX(Fixtures_Rosters!$L$27:$AA$40,$E724,INDEX($D$2:$D$15,$A724))="Available"</f>
        <v>1</v>
      </c>
      <c r="I724" s="44" t="b">
        <f>UPPER(INDEX(Fixtures_Rosters!$J$27:$J$40,$E724))="YES"</f>
        <v>1</v>
      </c>
      <c r="J724" s="44" t="b">
        <f>TRUE</f>
        <v>1</v>
      </c>
      <c r="K724" s="44" t="b">
        <f t="shared" si="160"/>
        <v>0</v>
      </c>
      <c r="L724" s="44">
        <f t="shared" si="154"/>
        <v>72</v>
      </c>
      <c r="M724" s="44">
        <f t="shared" si="161"/>
        <v>12</v>
      </c>
      <c r="N724" s="44">
        <f>MOD($E724-$A724-$C724+ROWS(Fixtures_Rosters!$C$27:$C$40)*2,ROWS(Fixtures_Rosters!$C$27:$C$40))</f>
        <v>1</v>
      </c>
      <c r="O724" s="44" t="b">
        <f t="shared" si="162"/>
        <v>1</v>
      </c>
      <c r="P724" s="44">
        <f>IF(AND(INDEX($F$2:$F$15,$A724),$G724,$H724,$I724,$J724,$K724,$O724),$M724*Validation_Lists!$I$3*Validation_Lists!$I$3+$L724*Validation_Lists!$I$3+$N724,Validation_Lists!$I$2)</f>
        <v>999999</v>
      </c>
    </row>
    <row r="725" spans="1:16" x14ac:dyDescent="0.2">
      <c r="A725" s="44">
        <v>13</v>
      </c>
      <c r="B725" s="44">
        <v>13</v>
      </c>
      <c r="C725" s="44">
        <v>3</v>
      </c>
      <c r="D725" s="44" t="s">
        <v>58</v>
      </c>
      <c r="E725" s="44">
        <v>4</v>
      </c>
      <c r="F725" s="44" t="str">
        <f>IF(Fixtures_Rosters!$C$30="","",Fixtures_Rosters!$C$30)</f>
        <v/>
      </c>
      <c r="G725" s="44" t="b">
        <f>AND(LEN($F725&amp;"")&gt;0,UPPER(INDEX(Fixtures_Rosters!$F$27:$F$40,$E725))="YES")</f>
        <v>0</v>
      </c>
      <c r="H725" s="44" t="b">
        <f>INDEX(Fixtures_Rosters!$L$27:$AA$40,$E725,INDEX($D$2:$D$15,$A725))="Available"</f>
        <v>1</v>
      </c>
      <c r="I725" s="44" t="b">
        <f>UPPER(INDEX(Fixtures_Rosters!$J$27:$J$40,$E725))="YES"</f>
        <v>1</v>
      </c>
      <c r="J725" s="44" t="b">
        <f>TRUE</f>
        <v>1</v>
      </c>
      <c r="K725" s="44" t="b">
        <f t="shared" si="160"/>
        <v>0</v>
      </c>
      <c r="L725" s="44">
        <f t="shared" si="154"/>
        <v>72</v>
      </c>
      <c r="M725" s="44">
        <f t="shared" si="161"/>
        <v>12</v>
      </c>
      <c r="N725" s="44">
        <f>MOD($E725-$A725-$C725+ROWS(Fixtures_Rosters!$C$27:$C$40)*2,ROWS(Fixtures_Rosters!$C$27:$C$40))</f>
        <v>2</v>
      </c>
      <c r="O725" s="44" t="b">
        <f t="shared" si="162"/>
        <v>1</v>
      </c>
      <c r="P725" s="44">
        <f>IF(AND(INDEX($F$2:$F$15,$A725),$G725,$H725,$I725,$J725,$K725,$O725),$M725*Validation_Lists!$I$3*Validation_Lists!$I$3+$L725*Validation_Lists!$I$3+$N725,Validation_Lists!$I$2)</f>
        <v>999999</v>
      </c>
    </row>
    <row r="726" spans="1:16" x14ac:dyDescent="0.2">
      <c r="A726" s="44">
        <v>13</v>
      </c>
      <c r="B726" s="44">
        <v>13</v>
      </c>
      <c r="C726" s="44">
        <v>3</v>
      </c>
      <c r="D726" s="44" t="s">
        <v>58</v>
      </c>
      <c r="E726" s="44">
        <v>5</v>
      </c>
      <c r="F726" s="44" t="str">
        <f>IF(Fixtures_Rosters!$C$31="","",Fixtures_Rosters!$C$31)</f>
        <v/>
      </c>
      <c r="G726" s="44" t="b">
        <f>AND(LEN($F726&amp;"")&gt;0,UPPER(INDEX(Fixtures_Rosters!$F$27:$F$40,$E726))="YES")</f>
        <v>0</v>
      </c>
      <c r="H726" s="44" t="b">
        <f>INDEX(Fixtures_Rosters!$L$27:$AA$40,$E726,INDEX($D$2:$D$15,$A726))="Available"</f>
        <v>1</v>
      </c>
      <c r="I726" s="44" t="b">
        <f>UPPER(INDEX(Fixtures_Rosters!$J$27:$J$40,$E726))="YES"</f>
        <v>1</v>
      </c>
      <c r="J726" s="44" t="b">
        <f>TRUE</f>
        <v>1</v>
      </c>
      <c r="K726" s="44" t="b">
        <f t="shared" si="160"/>
        <v>0</v>
      </c>
      <c r="L726" s="44">
        <f t="shared" ref="L726:L749" si="163">COUNTIF($H$2:$M$13,$F726)</f>
        <v>72</v>
      </c>
      <c r="M726" s="44">
        <f t="shared" si="161"/>
        <v>12</v>
      </c>
      <c r="N726" s="44">
        <f>MOD($E726-$A726-$C726+ROWS(Fixtures_Rosters!$C$27:$C$40)*2,ROWS(Fixtures_Rosters!$C$27:$C$40))</f>
        <v>3</v>
      </c>
      <c r="O726" s="44" t="b">
        <f t="shared" si="162"/>
        <v>1</v>
      </c>
      <c r="P726" s="44">
        <f>IF(AND(INDEX($F$2:$F$15,$A726),$G726,$H726,$I726,$J726,$K726,$O726),$M726*Validation_Lists!$I$3*Validation_Lists!$I$3+$L726*Validation_Lists!$I$3+$N726,Validation_Lists!$I$2)</f>
        <v>999999</v>
      </c>
    </row>
    <row r="727" spans="1:16" x14ac:dyDescent="0.2">
      <c r="A727" s="44">
        <v>13</v>
      </c>
      <c r="B727" s="44">
        <v>13</v>
      </c>
      <c r="C727" s="44">
        <v>3</v>
      </c>
      <c r="D727" s="44" t="s">
        <v>58</v>
      </c>
      <c r="E727" s="44">
        <v>6</v>
      </c>
      <c r="F727" s="44" t="str">
        <f>IF(Fixtures_Rosters!$C$32="","",Fixtures_Rosters!$C$32)</f>
        <v/>
      </c>
      <c r="G727" s="44" t="b">
        <f>AND(LEN($F727&amp;"")&gt;0,UPPER(INDEX(Fixtures_Rosters!$F$27:$F$40,$E727))="YES")</f>
        <v>0</v>
      </c>
      <c r="H727" s="44" t="b">
        <f>INDEX(Fixtures_Rosters!$L$27:$AA$40,$E727,INDEX($D$2:$D$15,$A727))="Available"</f>
        <v>1</v>
      </c>
      <c r="I727" s="44" t="b">
        <f>UPPER(INDEX(Fixtures_Rosters!$J$27:$J$40,$E727))="YES"</f>
        <v>1</v>
      </c>
      <c r="J727" s="44" t="b">
        <f>TRUE</f>
        <v>1</v>
      </c>
      <c r="K727" s="44" t="b">
        <f t="shared" si="160"/>
        <v>0</v>
      </c>
      <c r="L727" s="44">
        <f t="shared" si="163"/>
        <v>72</v>
      </c>
      <c r="M727" s="44">
        <f t="shared" si="161"/>
        <v>12</v>
      </c>
      <c r="N727" s="44">
        <f>MOD($E727-$A727-$C727+ROWS(Fixtures_Rosters!$C$27:$C$40)*2,ROWS(Fixtures_Rosters!$C$27:$C$40))</f>
        <v>4</v>
      </c>
      <c r="O727" s="44" t="b">
        <f t="shared" si="162"/>
        <v>1</v>
      </c>
      <c r="P727" s="44">
        <f>IF(AND(INDEX($F$2:$F$15,$A727),$G727,$H727,$I727,$J727,$K727,$O727),$M727*Validation_Lists!$I$3*Validation_Lists!$I$3+$L727*Validation_Lists!$I$3+$N727,Validation_Lists!$I$2)</f>
        <v>999999</v>
      </c>
    </row>
    <row r="728" spans="1:16" x14ac:dyDescent="0.2">
      <c r="A728" s="44">
        <v>13</v>
      </c>
      <c r="B728" s="44">
        <v>13</v>
      </c>
      <c r="C728" s="44">
        <v>3</v>
      </c>
      <c r="D728" s="44" t="s">
        <v>58</v>
      </c>
      <c r="E728" s="44">
        <v>7</v>
      </c>
      <c r="F728" s="44" t="str">
        <f>IF(Fixtures_Rosters!$C$33="","",Fixtures_Rosters!$C$33)</f>
        <v/>
      </c>
      <c r="G728" s="44" t="b">
        <f>AND(LEN($F728&amp;"")&gt;0,UPPER(INDEX(Fixtures_Rosters!$F$27:$F$40,$E728))="YES")</f>
        <v>0</v>
      </c>
      <c r="H728" s="44" t="b">
        <f>INDEX(Fixtures_Rosters!$L$27:$AA$40,$E728,INDEX($D$2:$D$15,$A728))="Available"</f>
        <v>1</v>
      </c>
      <c r="I728" s="44" t="b">
        <f>UPPER(INDEX(Fixtures_Rosters!$J$27:$J$40,$E728))="YES"</f>
        <v>1</v>
      </c>
      <c r="J728" s="44" t="b">
        <f>TRUE</f>
        <v>1</v>
      </c>
      <c r="K728" s="44" t="b">
        <f t="shared" si="160"/>
        <v>0</v>
      </c>
      <c r="L728" s="44">
        <f t="shared" si="163"/>
        <v>72</v>
      </c>
      <c r="M728" s="44">
        <f t="shared" si="161"/>
        <v>12</v>
      </c>
      <c r="N728" s="44">
        <f>MOD($E728-$A728-$C728+ROWS(Fixtures_Rosters!$C$27:$C$40)*2,ROWS(Fixtures_Rosters!$C$27:$C$40))</f>
        <v>5</v>
      </c>
      <c r="O728" s="44" t="b">
        <f t="shared" si="162"/>
        <v>1</v>
      </c>
      <c r="P728" s="44">
        <f>IF(AND(INDEX($F$2:$F$15,$A728),$G728,$H728,$I728,$J728,$K728,$O728),$M728*Validation_Lists!$I$3*Validation_Lists!$I$3+$L728*Validation_Lists!$I$3+$N728,Validation_Lists!$I$2)</f>
        <v>999999</v>
      </c>
    </row>
    <row r="729" spans="1:16" x14ac:dyDescent="0.2">
      <c r="A729" s="44">
        <v>13</v>
      </c>
      <c r="B729" s="44">
        <v>13</v>
      </c>
      <c r="C729" s="44">
        <v>3</v>
      </c>
      <c r="D729" s="44" t="s">
        <v>58</v>
      </c>
      <c r="E729" s="44">
        <v>8</v>
      </c>
      <c r="F729" s="44" t="str">
        <f>IF(Fixtures_Rosters!$C$34="","",Fixtures_Rosters!$C$34)</f>
        <v/>
      </c>
      <c r="G729" s="44" t="b">
        <f>AND(LEN($F729&amp;"")&gt;0,UPPER(INDEX(Fixtures_Rosters!$F$27:$F$40,$E729))="YES")</f>
        <v>0</v>
      </c>
      <c r="H729" s="44" t="b">
        <f>INDEX(Fixtures_Rosters!$L$27:$AA$40,$E729,INDEX($D$2:$D$15,$A729))="Available"</f>
        <v>1</v>
      </c>
      <c r="I729" s="44" t="b">
        <f>UPPER(INDEX(Fixtures_Rosters!$J$27:$J$40,$E729))="YES"</f>
        <v>1</v>
      </c>
      <c r="J729" s="44" t="b">
        <f>TRUE</f>
        <v>1</v>
      </c>
      <c r="K729" s="44" t="b">
        <f t="shared" si="160"/>
        <v>0</v>
      </c>
      <c r="L729" s="44">
        <f t="shared" si="163"/>
        <v>72</v>
      </c>
      <c r="M729" s="44">
        <f t="shared" si="161"/>
        <v>12</v>
      </c>
      <c r="N729" s="44">
        <f>MOD($E729-$A729-$C729+ROWS(Fixtures_Rosters!$C$27:$C$40)*2,ROWS(Fixtures_Rosters!$C$27:$C$40))</f>
        <v>6</v>
      </c>
      <c r="O729" s="44" t="b">
        <f t="shared" si="162"/>
        <v>1</v>
      </c>
      <c r="P729" s="44">
        <f>IF(AND(INDEX($F$2:$F$15,$A729),$G729,$H729,$I729,$J729,$K729,$O729),$M729*Validation_Lists!$I$3*Validation_Lists!$I$3+$L729*Validation_Lists!$I$3+$N729,Validation_Lists!$I$2)</f>
        <v>999999</v>
      </c>
    </row>
    <row r="730" spans="1:16" x14ac:dyDescent="0.2">
      <c r="A730" s="44">
        <v>13</v>
      </c>
      <c r="B730" s="44">
        <v>13</v>
      </c>
      <c r="C730" s="44">
        <v>3</v>
      </c>
      <c r="D730" s="44" t="s">
        <v>58</v>
      </c>
      <c r="E730" s="44">
        <v>9</v>
      </c>
      <c r="F730" s="44" t="str">
        <f>IF(Fixtures_Rosters!$C$35="","",Fixtures_Rosters!$C$35)</f>
        <v/>
      </c>
      <c r="G730" s="44" t="b">
        <f>AND(LEN($F730&amp;"")&gt;0,UPPER(INDEX(Fixtures_Rosters!$F$27:$F$40,$E730))="YES")</f>
        <v>0</v>
      </c>
      <c r="H730" s="44" t="b">
        <f>INDEX(Fixtures_Rosters!$L$27:$AA$40,$E730,INDEX($D$2:$D$15,$A730))="Available"</f>
        <v>1</v>
      </c>
      <c r="I730" s="44" t="b">
        <f>UPPER(INDEX(Fixtures_Rosters!$J$27:$J$40,$E730))="YES"</f>
        <v>1</v>
      </c>
      <c r="J730" s="44" t="b">
        <f>TRUE</f>
        <v>1</v>
      </c>
      <c r="K730" s="44" t="b">
        <f t="shared" si="160"/>
        <v>0</v>
      </c>
      <c r="L730" s="44">
        <f t="shared" si="163"/>
        <v>72</v>
      </c>
      <c r="M730" s="44">
        <f t="shared" si="161"/>
        <v>12</v>
      </c>
      <c r="N730" s="44">
        <f>MOD($E730-$A730-$C730+ROWS(Fixtures_Rosters!$C$27:$C$40)*2,ROWS(Fixtures_Rosters!$C$27:$C$40))</f>
        <v>7</v>
      </c>
      <c r="O730" s="44" t="b">
        <f t="shared" si="162"/>
        <v>1</v>
      </c>
      <c r="P730" s="44">
        <f>IF(AND(INDEX($F$2:$F$15,$A730),$G730,$H730,$I730,$J730,$K730,$O730),$M730*Validation_Lists!$I$3*Validation_Lists!$I$3+$L730*Validation_Lists!$I$3+$N730,Validation_Lists!$I$2)</f>
        <v>999999</v>
      </c>
    </row>
    <row r="731" spans="1:16" x14ac:dyDescent="0.2">
      <c r="A731" s="44">
        <v>13</v>
      </c>
      <c r="B731" s="44">
        <v>13</v>
      </c>
      <c r="C731" s="44">
        <v>3</v>
      </c>
      <c r="D731" s="44" t="s">
        <v>58</v>
      </c>
      <c r="E731" s="44">
        <v>10</v>
      </c>
      <c r="F731" s="44" t="str">
        <f>IF(Fixtures_Rosters!$C$36="","",Fixtures_Rosters!$C$36)</f>
        <v/>
      </c>
      <c r="G731" s="44" t="b">
        <f>AND(LEN($F731&amp;"")&gt;0,UPPER(INDEX(Fixtures_Rosters!$F$27:$F$40,$E731))="YES")</f>
        <v>0</v>
      </c>
      <c r="H731" s="44" t="b">
        <f>INDEX(Fixtures_Rosters!$L$27:$AA$40,$E731,INDEX($D$2:$D$15,$A731))="Available"</f>
        <v>1</v>
      </c>
      <c r="I731" s="44" t="b">
        <f>UPPER(INDEX(Fixtures_Rosters!$J$27:$J$40,$E731))="YES"</f>
        <v>1</v>
      </c>
      <c r="J731" s="44" t="b">
        <f>TRUE</f>
        <v>1</v>
      </c>
      <c r="K731" s="44" t="b">
        <f t="shared" si="160"/>
        <v>0</v>
      </c>
      <c r="L731" s="44">
        <f t="shared" si="163"/>
        <v>72</v>
      </c>
      <c r="M731" s="44">
        <f t="shared" si="161"/>
        <v>12</v>
      </c>
      <c r="N731" s="44">
        <f>MOD($E731-$A731-$C731+ROWS(Fixtures_Rosters!$C$27:$C$40)*2,ROWS(Fixtures_Rosters!$C$27:$C$40))</f>
        <v>8</v>
      </c>
      <c r="O731" s="44" t="b">
        <f t="shared" si="162"/>
        <v>1</v>
      </c>
      <c r="P731" s="44">
        <f>IF(AND(INDEX($F$2:$F$15,$A731),$G731,$H731,$I731,$J731,$K731,$O731),$M731*Validation_Lists!$I$3*Validation_Lists!$I$3+$L731*Validation_Lists!$I$3+$N731,Validation_Lists!$I$2)</f>
        <v>999999</v>
      </c>
    </row>
    <row r="732" spans="1:16" x14ac:dyDescent="0.2">
      <c r="A732" s="44">
        <v>13</v>
      </c>
      <c r="B732" s="44">
        <v>13</v>
      </c>
      <c r="C732" s="44">
        <v>3</v>
      </c>
      <c r="D732" s="44" t="s">
        <v>58</v>
      </c>
      <c r="E732" s="44">
        <v>11</v>
      </c>
      <c r="F732" s="44" t="str">
        <f>IF(Fixtures_Rosters!$C$37="","",Fixtures_Rosters!$C$37)</f>
        <v/>
      </c>
      <c r="G732" s="44" t="b">
        <f>AND(LEN($F732&amp;"")&gt;0,UPPER(INDEX(Fixtures_Rosters!$F$27:$F$40,$E732))="YES")</f>
        <v>0</v>
      </c>
      <c r="H732" s="44" t="b">
        <f>INDEX(Fixtures_Rosters!$L$27:$AA$40,$E732,INDEX($D$2:$D$15,$A732))="Available"</f>
        <v>1</v>
      </c>
      <c r="I732" s="44" t="b">
        <f>UPPER(INDEX(Fixtures_Rosters!$J$27:$J$40,$E732))="YES"</f>
        <v>1</v>
      </c>
      <c r="J732" s="44" t="b">
        <f>TRUE</f>
        <v>1</v>
      </c>
      <c r="K732" s="44" t="b">
        <f t="shared" si="160"/>
        <v>0</v>
      </c>
      <c r="L732" s="44">
        <f t="shared" si="163"/>
        <v>72</v>
      </c>
      <c r="M732" s="44">
        <f t="shared" si="161"/>
        <v>12</v>
      </c>
      <c r="N732" s="44">
        <f>MOD($E732-$A732-$C732+ROWS(Fixtures_Rosters!$C$27:$C$40)*2,ROWS(Fixtures_Rosters!$C$27:$C$40))</f>
        <v>9</v>
      </c>
      <c r="O732" s="44" t="b">
        <f t="shared" si="162"/>
        <v>1</v>
      </c>
      <c r="P732" s="44">
        <f>IF(AND(INDEX($F$2:$F$15,$A732),$G732,$H732,$I732,$J732,$K732,$O732),$M732*Validation_Lists!$I$3*Validation_Lists!$I$3+$L732*Validation_Lists!$I$3+$N732,Validation_Lists!$I$2)</f>
        <v>999999</v>
      </c>
    </row>
    <row r="733" spans="1:16" x14ac:dyDescent="0.2">
      <c r="A733" s="44">
        <v>13</v>
      </c>
      <c r="B733" s="44">
        <v>13</v>
      </c>
      <c r="C733" s="44">
        <v>3</v>
      </c>
      <c r="D733" s="44" t="s">
        <v>58</v>
      </c>
      <c r="E733" s="44">
        <v>12</v>
      </c>
      <c r="F733" s="44" t="str">
        <f>IF(Fixtures_Rosters!$C$38="","",Fixtures_Rosters!$C$38)</f>
        <v/>
      </c>
      <c r="G733" s="44" t="b">
        <f>AND(LEN($F733&amp;"")&gt;0,UPPER(INDEX(Fixtures_Rosters!$F$27:$F$40,$E733))="YES")</f>
        <v>0</v>
      </c>
      <c r="H733" s="44" t="b">
        <f>INDEX(Fixtures_Rosters!$L$27:$AA$40,$E733,INDEX($D$2:$D$15,$A733))="Available"</f>
        <v>1</v>
      </c>
      <c r="I733" s="44" t="b">
        <f>UPPER(INDEX(Fixtures_Rosters!$J$27:$J$40,$E733))="YES"</f>
        <v>1</v>
      </c>
      <c r="J733" s="44" t="b">
        <f>TRUE</f>
        <v>1</v>
      </c>
      <c r="K733" s="44" t="b">
        <f t="shared" si="160"/>
        <v>0</v>
      </c>
      <c r="L733" s="44">
        <f t="shared" si="163"/>
        <v>72</v>
      </c>
      <c r="M733" s="44">
        <f t="shared" si="161"/>
        <v>12</v>
      </c>
      <c r="N733" s="44">
        <f>MOD($E733-$A733-$C733+ROWS(Fixtures_Rosters!$C$27:$C$40)*2,ROWS(Fixtures_Rosters!$C$27:$C$40))</f>
        <v>10</v>
      </c>
      <c r="O733" s="44" t="b">
        <f t="shared" si="162"/>
        <v>1</v>
      </c>
      <c r="P733" s="44">
        <f>IF(AND(INDEX($F$2:$F$15,$A733),$G733,$H733,$I733,$J733,$K733,$O733),$M733*Validation_Lists!$I$3*Validation_Lists!$I$3+$L733*Validation_Lists!$I$3+$N733,Validation_Lists!$I$2)</f>
        <v>999999</v>
      </c>
    </row>
    <row r="734" spans="1:16" x14ac:dyDescent="0.2">
      <c r="A734" s="44">
        <v>13</v>
      </c>
      <c r="B734" s="44">
        <v>13</v>
      </c>
      <c r="C734" s="44">
        <v>3</v>
      </c>
      <c r="D734" s="44" t="s">
        <v>58</v>
      </c>
      <c r="E734" s="44">
        <v>13</v>
      </c>
      <c r="F734" s="44" t="str">
        <f>IF(Fixtures_Rosters!$C$39="","",Fixtures_Rosters!$C$39)</f>
        <v/>
      </c>
      <c r="G734" s="44" t="b">
        <f>AND(LEN($F734&amp;"")&gt;0,UPPER(INDEX(Fixtures_Rosters!$F$27:$F$40,$E734))="YES")</f>
        <v>0</v>
      </c>
      <c r="H734" s="44" t="b">
        <f>INDEX(Fixtures_Rosters!$L$27:$AA$40,$E734,INDEX($D$2:$D$15,$A734))="Available"</f>
        <v>1</v>
      </c>
      <c r="I734" s="44" t="b">
        <f>UPPER(INDEX(Fixtures_Rosters!$J$27:$J$40,$E734))="YES"</f>
        <v>1</v>
      </c>
      <c r="J734" s="44" t="b">
        <f>TRUE</f>
        <v>1</v>
      </c>
      <c r="K734" s="44" t="b">
        <f t="shared" si="160"/>
        <v>0</v>
      </c>
      <c r="L734" s="44">
        <f t="shared" si="163"/>
        <v>72</v>
      </c>
      <c r="M734" s="44">
        <f t="shared" si="161"/>
        <v>12</v>
      </c>
      <c r="N734" s="44">
        <f>MOD($E734-$A734-$C734+ROWS(Fixtures_Rosters!$C$27:$C$40)*2,ROWS(Fixtures_Rosters!$C$27:$C$40))</f>
        <v>11</v>
      </c>
      <c r="O734" s="44" t="b">
        <f t="shared" si="162"/>
        <v>1</v>
      </c>
      <c r="P734" s="44">
        <f>IF(AND(INDEX($F$2:$F$15,$A734),$G734,$H734,$I734,$J734,$K734,$O734),$M734*Validation_Lists!$I$3*Validation_Lists!$I$3+$L734*Validation_Lists!$I$3+$N734,Validation_Lists!$I$2)</f>
        <v>999999</v>
      </c>
    </row>
    <row r="735" spans="1:16" x14ac:dyDescent="0.2">
      <c r="A735" s="44">
        <v>13</v>
      </c>
      <c r="B735" s="44">
        <v>13</v>
      </c>
      <c r="C735" s="44">
        <v>3</v>
      </c>
      <c r="D735" s="44" t="s">
        <v>58</v>
      </c>
      <c r="E735" s="44">
        <v>14</v>
      </c>
      <c r="F735" s="44" t="str">
        <f>IF(Fixtures_Rosters!$C$40="","",Fixtures_Rosters!$C$40)</f>
        <v/>
      </c>
      <c r="G735" s="44" t="b">
        <f>AND(LEN($F735&amp;"")&gt;0,UPPER(INDEX(Fixtures_Rosters!$F$27:$F$40,$E735))="YES")</f>
        <v>0</v>
      </c>
      <c r="H735" s="44" t="b">
        <f>INDEX(Fixtures_Rosters!$L$27:$AA$40,$E735,INDEX($D$2:$D$15,$A735))="Available"</f>
        <v>1</v>
      </c>
      <c r="I735" s="44" t="b">
        <f>UPPER(INDEX(Fixtures_Rosters!$J$27:$J$40,$E735))="YES"</f>
        <v>1</v>
      </c>
      <c r="J735" s="44" t="b">
        <f>TRUE</f>
        <v>1</v>
      </c>
      <c r="K735" s="44" t="b">
        <f t="shared" si="160"/>
        <v>0</v>
      </c>
      <c r="L735" s="44">
        <f t="shared" si="163"/>
        <v>72</v>
      </c>
      <c r="M735" s="44">
        <f t="shared" si="161"/>
        <v>12</v>
      </c>
      <c r="N735" s="44">
        <f>MOD($E735-$A735-$C735+ROWS(Fixtures_Rosters!$C$27:$C$40)*2,ROWS(Fixtures_Rosters!$C$27:$C$40))</f>
        <v>12</v>
      </c>
      <c r="O735" s="44" t="b">
        <f t="shared" si="162"/>
        <v>1</v>
      </c>
      <c r="P735" s="44">
        <f>IF(AND(INDEX($F$2:$F$15,$A735),$G735,$H735,$I735,$J735,$K735,$O735),$M735*Validation_Lists!$I$3*Validation_Lists!$I$3+$L735*Validation_Lists!$I$3+$N735,Validation_Lists!$I$2)</f>
        <v>999999</v>
      </c>
    </row>
    <row r="736" spans="1:16" x14ac:dyDescent="0.2">
      <c r="A736" s="44">
        <v>13</v>
      </c>
      <c r="B736" s="44">
        <v>13</v>
      </c>
      <c r="C736" s="44">
        <v>4</v>
      </c>
      <c r="D736" s="44" t="s">
        <v>59</v>
      </c>
      <c r="E736" s="44">
        <v>1</v>
      </c>
      <c r="F736" s="44" t="str">
        <f>IF(Fixtures_Rosters!$C$27="","",Fixtures_Rosters!$C$27)</f>
        <v/>
      </c>
      <c r="G736" s="44" t="b">
        <f>AND(LEN($F736&amp;"")&gt;0,UPPER(INDEX(Fixtures_Rosters!$F$27:$F$40,$E736))="YES")</f>
        <v>0</v>
      </c>
      <c r="H736" s="44" t="b">
        <f>INDEX(Fixtures_Rosters!$L$27:$AA$40,$E736,INDEX($D$2:$D$15,$A736))="Available"</f>
        <v>1</v>
      </c>
      <c r="I736" s="44" t="b">
        <f>AND(UPPER(INDEX($E$2:$E$15,$A736))="HOME",UPPER(INDEX(Fixtures_Rosters!$K$27:$K$40,$E736))="YES")</f>
        <v>0</v>
      </c>
      <c r="J736" s="44" t="b">
        <f>TRUE</f>
        <v>1</v>
      </c>
      <c r="K736" s="44" t="b">
        <f t="shared" ref="K736:K749" si="164">COUNTIF($J$14:$L$14,$F736)=0</f>
        <v>0</v>
      </c>
      <c r="L736" s="44">
        <f t="shared" si="163"/>
        <v>72</v>
      </c>
      <c r="M736" s="44">
        <f t="shared" ref="M736:M749" si="165">COUNTIF($M$2:$M$13,$F736)</f>
        <v>12</v>
      </c>
      <c r="N736" s="44">
        <f>MOD($E736-$A736-$C736+ROWS(Fixtures_Rosters!$C$27:$C$40)*2,ROWS(Fixtures_Rosters!$C$27:$C$40))</f>
        <v>12</v>
      </c>
      <c r="O736" s="44" t="b">
        <f t="shared" ref="O736:O749" si="166">OR($C$14&lt;&gt;$C$13+1,$F$13=FALSE,$F736&lt;&gt;$M$13)</f>
        <v>1</v>
      </c>
      <c r="P736" s="44">
        <f>IF(AND(INDEX($F$2:$F$15,$A736),$G736,$H736,$I736,$J736,$K736,$O736),$M736*Validation_Lists!$I$3*Validation_Lists!$I$3+$L736*Validation_Lists!$I$3+$N736,Validation_Lists!$I$2)</f>
        <v>999999</v>
      </c>
    </row>
    <row r="737" spans="1:16" x14ac:dyDescent="0.2">
      <c r="A737" s="44">
        <v>13</v>
      </c>
      <c r="B737" s="44">
        <v>13</v>
      </c>
      <c r="C737" s="44">
        <v>4</v>
      </c>
      <c r="D737" s="44" t="s">
        <v>59</v>
      </c>
      <c r="E737" s="44">
        <v>2</v>
      </c>
      <c r="F737" s="44" t="str">
        <f>IF(Fixtures_Rosters!$C$28="","",Fixtures_Rosters!$C$28)</f>
        <v/>
      </c>
      <c r="G737" s="44" t="b">
        <f>AND(LEN($F737&amp;"")&gt;0,UPPER(INDEX(Fixtures_Rosters!$F$27:$F$40,$E737))="YES")</f>
        <v>0</v>
      </c>
      <c r="H737" s="44" t="b">
        <f>INDEX(Fixtures_Rosters!$L$27:$AA$40,$E737,INDEX($D$2:$D$15,$A737))="Available"</f>
        <v>1</v>
      </c>
      <c r="I737" s="44" t="b">
        <f>AND(UPPER(INDEX($E$2:$E$15,$A737))="HOME",UPPER(INDEX(Fixtures_Rosters!$K$27:$K$40,$E737))="YES")</f>
        <v>0</v>
      </c>
      <c r="J737" s="44" t="b">
        <f>TRUE</f>
        <v>1</v>
      </c>
      <c r="K737" s="44" t="b">
        <f t="shared" si="164"/>
        <v>0</v>
      </c>
      <c r="L737" s="44">
        <f t="shared" si="163"/>
        <v>72</v>
      </c>
      <c r="M737" s="44">
        <f t="shared" si="165"/>
        <v>12</v>
      </c>
      <c r="N737" s="44">
        <f>MOD($E737-$A737-$C737+ROWS(Fixtures_Rosters!$C$27:$C$40)*2,ROWS(Fixtures_Rosters!$C$27:$C$40))</f>
        <v>13</v>
      </c>
      <c r="O737" s="44" t="b">
        <f t="shared" si="166"/>
        <v>1</v>
      </c>
      <c r="P737" s="44">
        <f>IF(AND(INDEX($F$2:$F$15,$A737),$G737,$H737,$I737,$J737,$K737,$O737),$M737*Validation_Lists!$I$3*Validation_Lists!$I$3+$L737*Validation_Lists!$I$3+$N737,Validation_Lists!$I$2)</f>
        <v>999999</v>
      </c>
    </row>
    <row r="738" spans="1:16" x14ac:dyDescent="0.2">
      <c r="A738" s="44">
        <v>13</v>
      </c>
      <c r="B738" s="44">
        <v>13</v>
      </c>
      <c r="C738" s="44">
        <v>4</v>
      </c>
      <c r="D738" s="44" t="s">
        <v>59</v>
      </c>
      <c r="E738" s="44">
        <v>3</v>
      </c>
      <c r="F738" s="44" t="str">
        <f>IF(Fixtures_Rosters!$C$29="","",Fixtures_Rosters!$C$29)</f>
        <v/>
      </c>
      <c r="G738" s="44" t="b">
        <f>AND(LEN($F738&amp;"")&gt;0,UPPER(INDEX(Fixtures_Rosters!$F$27:$F$40,$E738))="YES")</f>
        <v>0</v>
      </c>
      <c r="H738" s="44" t="b">
        <f>INDEX(Fixtures_Rosters!$L$27:$AA$40,$E738,INDEX($D$2:$D$15,$A738))="Available"</f>
        <v>1</v>
      </c>
      <c r="I738" s="44" t="b">
        <f>AND(UPPER(INDEX($E$2:$E$15,$A738))="HOME",UPPER(INDEX(Fixtures_Rosters!$K$27:$K$40,$E738))="YES")</f>
        <v>0</v>
      </c>
      <c r="J738" s="44" t="b">
        <f>TRUE</f>
        <v>1</v>
      </c>
      <c r="K738" s="44" t="b">
        <f t="shared" si="164"/>
        <v>0</v>
      </c>
      <c r="L738" s="44">
        <f t="shared" si="163"/>
        <v>72</v>
      </c>
      <c r="M738" s="44">
        <f t="shared" si="165"/>
        <v>12</v>
      </c>
      <c r="N738" s="44">
        <f>MOD($E738-$A738-$C738+ROWS(Fixtures_Rosters!$C$27:$C$40)*2,ROWS(Fixtures_Rosters!$C$27:$C$40))</f>
        <v>0</v>
      </c>
      <c r="O738" s="44" t="b">
        <f t="shared" si="166"/>
        <v>1</v>
      </c>
      <c r="P738" s="44">
        <f>IF(AND(INDEX($F$2:$F$15,$A738),$G738,$H738,$I738,$J738,$K738,$O738),$M738*Validation_Lists!$I$3*Validation_Lists!$I$3+$L738*Validation_Lists!$I$3+$N738,Validation_Lists!$I$2)</f>
        <v>999999</v>
      </c>
    </row>
    <row r="739" spans="1:16" x14ac:dyDescent="0.2">
      <c r="A739" s="44">
        <v>13</v>
      </c>
      <c r="B739" s="44">
        <v>13</v>
      </c>
      <c r="C739" s="44">
        <v>4</v>
      </c>
      <c r="D739" s="44" t="s">
        <v>59</v>
      </c>
      <c r="E739" s="44">
        <v>4</v>
      </c>
      <c r="F739" s="44" t="str">
        <f>IF(Fixtures_Rosters!$C$30="","",Fixtures_Rosters!$C$30)</f>
        <v/>
      </c>
      <c r="G739" s="44" t="b">
        <f>AND(LEN($F739&amp;"")&gt;0,UPPER(INDEX(Fixtures_Rosters!$F$27:$F$40,$E739))="YES")</f>
        <v>0</v>
      </c>
      <c r="H739" s="44" t="b">
        <f>INDEX(Fixtures_Rosters!$L$27:$AA$40,$E739,INDEX($D$2:$D$15,$A739))="Available"</f>
        <v>1</v>
      </c>
      <c r="I739" s="44" t="b">
        <f>AND(UPPER(INDEX($E$2:$E$15,$A739))="HOME",UPPER(INDEX(Fixtures_Rosters!$K$27:$K$40,$E739))="YES")</f>
        <v>0</v>
      </c>
      <c r="J739" s="44" t="b">
        <f>TRUE</f>
        <v>1</v>
      </c>
      <c r="K739" s="44" t="b">
        <f t="shared" si="164"/>
        <v>0</v>
      </c>
      <c r="L739" s="44">
        <f t="shared" si="163"/>
        <v>72</v>
      </c>
      <c r="M739" s="44">
        <f t="shared" si="165"/>
        <v>12</v>
      </c>
      <c r="N739" s="44">
        <f>MOD($E739-$A739-$C739+ROWS(Fixtures_Rosters!$C$27:$C$40)*2,ROWS(Fixtures_Rosters!$C$27:$C$40))</f>
        <v>1</v>
      </c>
      <c r="O739" s="44" t="b">
        <f t="shared" si="166"/>
        <v>1</v>
      </c>
      <c r="P739" s="44">
        <f>IF(AND(INDEX($F$2:$F$15,$A739),$G739,$H739,$I739,$J739,$K739,$O739),$M739*Validation_Lists!$I$3*Validation_Lists!$I$3+$L739*Validation_Lists!$I$3+$N739,Validation_Lists!$I$2)</f>
        <v>999999</v>
      </c>
    </row>
    <row r="740" spans="1:16" x14ac:dyDescent="0.2">
      <c r="A740" s="44">
        <v>13</v>
      </c>
      <c r="B740" s="44">
        <v>13</v>
      </c>
      <c r="C740" s="44">
        <v>4</v>
      </c>
      <c r="D740" s="44" t="s">
        <v>59</v>
      </c>
      <c r="E740" s="44">
        <v>5</v>
      </c>
      <c r="F740" s="44" t="str">
        <f>IF(Fixtures_Rosters!$C$31="","",Fixtures_Rosters!$C$31)</f>
        <v/>
      </c>
      <c r="G740" s="44" t="b">
        <f>AND(LEN($F740&amp;"")&gt;0,UPPER(INDEX(Fixtures_Rosters!$F$27:$F$40,$E740))="YES")</f>
        <v>0</v>
      </c>
      <c r="H740" s="44" t="b">
        <f>INDEX(Fixtures_Rosters!$L$27:$AA$40,$E740,INDEX($D$2:$D$15,$A740))="Available"</f>
        <v>1</v>
      </c>
      <c r="I740" s="44" t="b">
        <f>AND(UPPER(INDEX($E$2:$E$15,$A740))="HOME",UPPER(INDEX(Fixtures_Rosters!$K$27:$K$40,$E740))="YES")</f>
        <v>0</v>
      </c>
      <c r="J740" s="44" t="b">
        <f>TRUE</f>
        <v>1</v>
      </c>
      <c r="K740" s="44" t="b">
        <f t="shared" si="164"/>
        <v>0</v>
      </c>
      <c r="L740" s="44">
        <f t="shared" si="163"/>
        <v>72</v>
      </c>
      <c r="M740" s="44">
        <f t="shared" si="165"/>
        <v>12</v>
      </c>
      <c r="N740" s="44">
        <f>MOD($E740-$A740-$C740+ROWS(Fixtures_Rosters!$C$27:$C$40)*2,ROWS(Fixtures_Rosters!$C$27:$C$40))</f>
        <v>2</v>
      </c>
      <c r="O740" s="44" t="b">
        <f t="shared" si="166"/>
        <v>1</v>
      </c>
      <c r="P740" s="44">
        <f>IF(AND(INDEX($F$2:$F$15,$A740),$G740,$H740,$I740,$J740,$K740,$O740),$M740*Validation_Lists!$I$3*Validation_Lists!$I$3+$L740*Validation_Lists!$I$3+$N740,Validation_Lists!$I$2)</f>
        <v>999999</v>
      </c>
    </row>
    <row r="741" spans="1:16" x14ac:dyDescent="0.2">
      <c r="A741" s="44">
        <v>13</v>
      </c>
      <c r="B741" s="44">
        <v>13</v>
      </c>
      <c r="C741" s="44">
        <v>4</v>
      </c>
      <c r="D741" s="44" t="s">
        <v>59</v>
      </c>
      <c r="E741" s="44">
        <v>6</v>
      </c>
      <c r="F741" s="44" t="str">
        <f>IF(Fixtures_Rosters!$C$32="","",Fixtures_Rosters!$C$32)</f>
        <v/>
      </c>
      <c r="G741" s="44" t="b">
        <f>AND(LEN($F741&amp;"")&gt;0,UPPER(INDEX(Fixtures_Rosters!$F$27:$F$40,$E741))="YES")</f>
        <v>0</v>
      </c>
      <c r="H741" s="44" t="b">
        <f>INDEX(Fixtures_Rosters!$L$27:$AA$40,$E741,INDEX($D$2:$D$15,$A741))="Available"</f>
        <v>1</v>
      </c>
      <c r="I741" s="44" t="b">
        <f>AND(UPPER(INDEX($E$2:$E$15,$A741))="HOME",UPPER(INDEX(Fixtures_Rosters!$K$27:$K$40,$E741))="YES")</f>
        <v>0</v>
      </c>
      <c r="J741" s="44" t="b">
        <f>TRUE</f>
        <v>1</v>
      </c>
      <c r="K741" s="44" t="b">
        <f t="shared" si="164"/>
        <v>0</v>
      </c>
      <c r="L741" s="44">
        <f t="shared" si="163"/>
        <v>72</v>
      </c>
      <c r="M741" s="44">
        <f t="shared" si="165"/>
        <v>12</v>
      </c>
      <c r="N741" s="44">
        <f>MOD($E741-$A741-$C741+ROWS(Fixtures_Rosters!$C$27:$C$40)*2,ROWS(Fixtures_Rosters!$C$27:$C$40))</f>
        <v>3</v>
      </c>
      <c r="O741" s="44" t="b">
        <f t="shared" si="166"/>
        <v>1</v>
      </c>
      <c r="P741" s="44">
        <f>IF(AND(INDEX($F$2:$F$15,$A741),$G741,$H741,$I741,$J741,$K741,$O741),$M741*Validation_Lists!$I$3*Validation_Lists!$I$3+$L741*Validation_Lists!$I$3+$N741,Validation_Lists!$I$2)</f>
        <v>999999</v>
      </c>
    </row>
    <row r="742" spans="1:16" x14ac:dyDescent="0.2">
      <c r="A742" s="44">
        <v>13</v>
      </c>
      <c r="B742" s="44">
        <v>13</v>
      </c>
      <c r="C742" s="44">
        <v>4</v>
      </c>
      <c r="D742" s="44" t="s">
        <v>59</v>
      </c>
      <c r="E742" s="44">
        <v>7</v>
      </c>
      <c r="F742" s="44" t="str">
        <f>IF(Fixtures_Rosters!$C$33="","",Fixtures_Rosters!$C$33)</f>
        <v/>
      </c>
      <c r="G742" s="44" t="b">
        <f>AND(LEN($F742&amp;"")&gt;0,UPPER(INDEX(Fixtures_Rosters!$F$27:$F$40,$E742))="YES")</f>
        <v>0</v>
      </c>
      <c r="H742" s="44" t="b">
        <f>INDEX(Fixtures_Rosters!$L$27:$AA$40,$E742,INDEX($D$2:$D$15,$A742))="Available"</f>
        <v>1</v>
      </c>
      <c r="I742" s="44" t="b">
        <f>AND(UPPER(INDEX($E$2:$E$15,$A742))="HOME",UPPER(INDEX(Fixtures_Rosters!$K$27:$K$40,$E742))="YES")</f>
        <v>0</v>
      </c>
      <c r="J742" s="44" t="b">
        <f>TRUE</f>
        <v>1</v>
      </c>
      <c r="K742" s="44" t="b">
        <f t="shared" si="164"/>
        <v>0</v>
      </c>
      <c r="L742" s="44">
        <f t="shared" si="163"/>
        <v>72</v>
      </c>
      <c r="M742" s="44">
        <f t="shared" si="165"/>
        <v>12</v>
      </c>
      <c r="N742" s="44">
        <f>MOD($E742-$A742-$C742+ROWS(Fixtures_Rosters!$C$27:$C$40)*2,ROWS(Fixtures_Rosters!$C$27:$C$40))</f>
        <v>4</v>
      </c>
      <c r="O742" s="44" t="b">
        <f t="shared" si="166"/>
        <v>1</v>
      </c>
      <c r="P742" s="44">
        <f>IF(AND(INDEX($F$2:$F$15,$A742),$G742,$H742,$I742,$J742,$K742,$O742),$M742*Validation_Lists!$I$3*Validation_Lists!$I$3+$L742*Validation_Lists!$I$3+$N742,Validation_Lists!$I$2)</f>
        <v>999999</v>
      </c>
    </row>
    <row r="743" spans="1:16" x14ac:dyDescent="0.2">
      <c r="A743" s="44">
        <v>13</v>
      </c>
      <c r="B743" s="44">
        <v>13</v>
      </c>
      <c r="C743" s="44">
        <v>4</v>
      </c>
      <c r="D743" s="44" t="s">
        <v>59</v>
      </c>
      <c r="E743" s="44">
        <v>8</v>
      </c>
      <c r="F743" s="44" t="str">
        <f>IF(Fixtures_Rosters!$C$34="","",Fixtures_Rosters!$C$34)</f>
        <v/>
      </c>
      <c r="G743" s="44" t="b">
        <f>AND(LEN($F743&amp;"")&gt;0,UPPER(INDEX(Fixtures_Rosters!$F$27:$F$40,$E743))="YES")</f>
        <v>0</v>
      </c>
      <c r="H743" s="44" t="b">
        <f>INDEX(Fixtures_Rosters!$L$27:$AA$40,$E743,INDEX($D$2:$D$15,$A743))="Available"</f>
        <v>1</v>
      </c>
      <c r="I743" s="44" t="b">
        <f>AND(UPPER(INDEX($E$2:$E$15,$A743))="HOME",UPPER(INDEX(Fixtures_Rosters!$K$27:$K$40,$E743))="YES")</f>
        <v>0</v>
      </c>
      <c r="J743" s="44" t="b">
        <f>TRUE</f>
        <v>1</v>
      </c>
      <c r="K743" s="44" t="b">
        <f t="shared" si="164"/>
        <v>0</v>
      </c>
      <c r="L743" s="44">
        <f t="shared" si="163"/>
        <v>72</v>
      </c>
      <c r="M743" s="44">
        <f t="shared" si="165"/>
        <v>12</v>
      </c>
      <c r="N743" s="44">
        <f>MOD($E743-$A743-$C743+ROWS(Fixtures_Rosters!$C$27:$C$40)*2,ROWS(Fixtures_Rosters!$C$27:$C$40))</f>
        <v>5</v>
      </c>
      <c r="O743" s="44" t="b">
        <f t="shared" si="166"/>
        <v>1</v>
      </c>
      <c r="P743" s="44">
        <f>IF(AND(INDEX($F$2:$F$15,$A743),$G743,$H743,$I743,$J743,$K743,$O743),$M743*Validation_Lists!$I$3*Validation_Lists!$I$3+$L743*Validation_Lists!$I$3+$N743,Validation_Lists!$I$2)</f>
        <v>999999</v>
      </c>
    </row>
    <row r="744" spans="1:16" x14ac:dyDescent="0.2">
      <c r="A744" s="44">
        <v>13</v>
      </c>
      <c r="B744" s="44">
        <v>13</v>
      </c>
      <c r="C744" s="44">
        <v>4</v>
      </c>
      <c r="D744" s="44" t="s">
        <v>59</v>
      </c>
      <c r="E744" s="44">
        <v>9</v>
      </c>
      <c r="F744" s="44" t="str">
        <f>IF(Fixtures_Rosters!$C$35="","",Fixtures_Rosters!$C$35)</f>
        <v/>
      </c>
      <c r="G744" s="44" t="b">
        <f>AND(LEN($F744&amp;"")&gt;0,UPPER(INDEX(Fixtures_Rosters!$F$27:$F$40,$E744))="YES")</f>
        <v>0</v>
      </c>
      <c r="H744" s="44" t="b">
        <f>INDEX(Fixtures_Rosters!$L$27:$AA$40,$E744,INDEX($D$2:$D$15,$A744))="Available"</f>
        <v>1</v>
      </c>
      <c r="I744" s="44" t="b">
        <f>AND(UPPER(INDEX($E$2:$E$15,$A744))="HOME",UPPER(INDEX(Fixtures_Rosters!$K$27:$K$40,$E744))="YES")</f>
        <v>0</v>
      </c>
      <c r="J744" s="44" t="b">
        <f>TRUE</f>
        <v>1</v>
      </c>
      <c r="K744" s="44" t="b">
        <f t="shared" si="164"/>
        <v>0</v>
      </c>
      <c r="L744" s="44">
        <f t="shared" si="163"/>
        <v>72</v>
      </c>
      <c r="M744" s="44">
        <f t="shared" si="165"/>
        <v>12</v>
      </c>
      <c r="N744" s="44">
        <f>MOD($E744-$A744-$C744+ROWS(Fixtures_Rosters!$C$27:$C$40)*2,ROWS(Fixtures_Rosters!$C$27:$C$40))</f>
        <v>6</v>
      </c>
      <c r="O744" s="44" t="b">
        <f t="shared" si="166"/>
        <v>1</v>
      </c>
      <c r="P744" s="44">
        <f>IF(AND(INDEX($F$2:$F$15,$A744),$G744,$H744,$I744,$J744,$K744,$O744),$M744*Validation_Lists!$I$3*Validation_Lists!$I$3+$L744*Validation_Lists!$I$3+$N744,Validation_Lists!$I$2)</f>
        <v>999999</v>
      </c>
    </row>
    <row r="745" spans="1:16" x14ac:dyDescent="0.2">
      <c r="A745" s="44">
        <v>13</v>
      </c>
      <c r="B745" s="44">
        <v>13</v>
      </c>
      <c r="C745" s="44">
        <v>4</v>
      </c>
      <c r="D745" s="44" t="s">
        <v>59</v>
      </c>
      <c r="E745" s="44">
        <v>10</v>
      </c>
      <c r="F745" s="44" t="str">
        <f>IF(Fixtures_Rosters!$C$36="","",Fixtures_Rosters!$C$36)</f>
        <v/>
      </c>
      <c r="G745" s="44" t="b">
        <f>AND(LEN($F745&amp;"")&gt;0,UPPER(INDEX(Fixtures_Rosters!$F$27:$F$40,$E745))="YES")</f>
        <v>0</v>
      </c>
      <c r="H745" s="44" t="b">
        <f>INDEX(Fixtures_Rosters!$L$27:$AA$40,$E745,INDEX($D$2:$D$15,$A745))="Available"</f>
        <v>1</v>
      </c>
      <c r="I745" s="44" t="b">
        <f>AND(UPPER(INDEX($E$2:$E$15,$A745))="HOME",UPPER(INDEX(Fixtures_Rosters!$K$27:$K$40,$E745))="YES")</f>
        <v>0</v>
      </c>
      <c r="J745" s="44" t="b">
        <f>TRUE</f>
        <v>1</v>
      </c>
      <c r="K745" s="44" t="b">
        <f t="shared" si="164"/>
        <v>0</v>
      </c>
      <c r="L745" s="44">
        <f t="shared" si="163"/>
        <v>72</v>
      </c>
      <c r="M745" s="44">
        <f t="shared" si="165"/>
        <v>12</v>
      </c>
      <c r="N745" s="44">
        <f>MOD($E745-$A745-$C745+ROWS(Fixtures_Rosters!$C$27:$C$40)*2,ROWS(Fixtures_Rosters!$C$27:$C$40))</f>
        <v>7</v>
      </c>
      <c r="O745" s="44" t="b">
        <f t="shared" si="166"/>
        <v>1</v>
      </c>
      <c r="P745" s="44">
        <f>IF(AND(INDEX($F$2:$F$15,$A745),$G745,$H745,$I745,$J745,$K745,$O745),$M745*Validation_Lists!$I$3*Validation_Lists!$I$3+$L745*Validation_Lists!$I$3+$N745,Validation_Lists!$I$2)</f>
        <v>999999</v>
      </c>
    </row>
    <row r="746" spans="1:16" x14ac:dyDescent="0.2">
      <c r="A746" s="44">
        <v>13</v>
      </c>
      <c r="B746" s="44">
        <v>13</v>
      </c>
      <c r="C746" s="44">
        <v>4</v>
      </c>
      <c r="D746" s="44" t="s">
        <v>59</v>
      </c>
      <c r="E746" s="44">
        <v>11</v>
      </c>
      <c r="F746" s="44" t="str">
        <f>IF(Fixtures_Rosters!$C$37="","",Fixtures_Rosters!$C$37)</f>
        <v/>
      </c>
      <c r="G746" s="44" t="b">
        <f>AND(LEN($F746&amp;"")&gt;0,UPPER(INDEX(Fixtures_Rosters!$F$27:$F$40,$E746))="YES")</f>
        <v>0</v>
      </c>
      <c r="H746" s="44" t="b">
        <f>INDEX(Fixtures_Rosters!$L$27:$AA$40,$E746,INDEX($D$2:$D$15,$A746))="Available"</f>
        <v>1</v>
      </c>
      <c r="I746" s="44" t="b">
        <f>AND(UPPER(INDEX($E$2:$E$15,$A746))="HOME",UPPER(INDEX(Fixtures_Rosters!$K$27:$K$40,$E746))="YES")</f>
        <v>0</v>
      </c>
      <c r="J746" s="44" t="b">
        <f>TRUE</f>
        <v>1</v>
      </c>
      <c r="K746" s="44" t="b">
        <f t="shared" si="164"/>
        <v>0</v>
      </c>
      <c r="L746" s="44">
        <f t="shared" si="163"/>
        <v>72</v>
      </c>
      <c r="M746" s="44">
        <f t="shared" si="165"/>
        <v>12</v>
      </c>
      <c r="N746" s="44">
        <f>MOD($E746-$A746-$C746+ROWS(Fixtures_Rosters!$C$27:$C$40)*2,ROWS(Fixtures_Rosters!$C$27:$C$40))</f>
        <v>8</v>
      </c>
      <c r="O746" s="44" t="b">
        <f t="shared" si="166"/>
        <v>1</v>
      </c>
      <c r="P746" s="44">
        <f>IF(AND(INDEX($F$2:$F$15,$A746),$G746,$H746,$I746,$J746,$K746,$O746),$M746*Validation_Lists!$I$3*Validation_Lists!$I$3+$L746*Validation_Lists!$I$3+$N746,Validation_Lists!$I$2)</f>
        <v>999999</v>
      </c>
    </row>
    <row r="747" spans="1:16" x14ac:dyDescent="0.2">
      <c r="A747" s="44">
        <v>13</v>
      </c>
      <c r="B747" s="44">
        <v>13</v>
      </c>
      <c r="C747" s="44">
        <v>4</v>
      </c>
      <c r="D747" s="44" t="s">
        <v>59</v>
      </c>
      <c r="E747" s="44">
        <v>12</v>
      </c>
      <c r="F747" s="44" t="str">
        <f>IF(Fixtures_Rosters!$C$38="","",Fixtures_Rosters!$C$38)</f>
        <v/>
      </c>
      <c r="G747" s="44" t="b">
        <f>AND(LEN($F747&amp;"")&gt;0,UPPER(INDEX(Fixtures_Rosters!$F$27:$F$40,$E747))="YES")</f>
        <v>0</v>
      </c>
      <c r="H747" s="44" t="b">
        <f>INDEX(Fixtures_Rosters!$L$27:$AA$40,$E747,INDEX($D$2:$D$15,$A747))="Available"</f>
        <v>1</v>
      </c>
      <c r="I747" s="44" t="b">
        <f>AND(UPPER(INDEX($E$2:$E$15,$A747))="HOME",UPPER(INDEX(Fixtures_Rosters!$K$27:$K$40,$E747))="YES")</f>
        <v>0</v>
      </c>
      <c r="J747" s="44" t="b">
        <f>TRUE</f>
        <v>1</v>
      </c>
      <c r="K747" s="44" t="b">
        <f t="shared" si="164"/>
        <v>0</v>
      </c>
      <c r="L747" s="44">
        <f t="shared" si="163"/>
        <v>72</v>
      </c>
      <c r="M747" s="44">
        <f t="shared" si="165"/>
        <v>12</v>
      </c>
      <c r="N747" s="44">
        <f>MOD($E747-$A747-$C747+ROWS(Fixtures_Rosters!$C$27:$C$40)*2,ROWS(Fixtures_Rosters!$C$27:$C$40))</f>
        <v>9</v>
      </c>
      <c r="O747" s="44" t="b">
        <f t="shared" si="166"/>
        <v>1</v>
      </c>
      <c r="P747" s="44">
        <f>IF(AND(INDEX($F$2:$F$15,$A747),$G747,$H747,$I747,$J747,$K747,$O747),$M747*Validation_Lists!$I$3*Validation_Lists!$I$3+$L747*Validation_Lists!$I$3+$N747,Validation_Lists!$I$2)</f>
        <v>999999</v>
      </c>
    </row>
    <row r="748" spans="1:16" x14ac:dyDescent="0.2">
      <c r="A748" s="44">
        <v>13</v>
      </c>
      <c r="B748" s="44">
        <v>13</v>
      </c>
      <c r="C748" s="44">
        <v>4</v>
      </c>
      <c r="D748" s="44" t="s">
        <v>59</v>
      </c>
      <c r="E748" s="44">
        <v>13</v>
      </c>
      <c r="F748" s="44" t="str">
        <f>IF(Fixtures_Rosters!$C$39="","",Fixtures_Rosters!$C$39)</f>
        <v/>
      </c>
      <c r="G748" s="44" t="b">
        <f>AND(LEN($F748&amp;"")&gt;0,UPPER(INDEX(Fixtures_Rosters!$F$27:$F$40,$E748))="YES")</f>
        <v>0</v>
      </c>
      <c r="H748" s="44" t="b">
        <f>INDEX(Fixtures_Rosters!$L$27:$AA$40,$E748,INDEX($D$2:$D$15,$A748))="Available"</f>
        <v>1</v>
      </c>
      <c r="I748" s="44" t="b">
        <f>AND(UPPER(INDEX($E$2:$E$15,$A748))="HOME",UPPER(INDEX(Fixtures_Rosters!$K$27:$K$40,$E748))="YES")</f>
        <v>0</v>
      </c>
      <c r="J748" s="44" t="b">
        <f>TRUE</f>
        <v>1</v>
      </c>
      <c r="K748" s="44" t="b">
        <f t="shared" si="164"/>
        <v>0</v>
      </c>
      <c r="L748" s="44">
        <f t="shared" si="163"/>
        <v>72</v>
      </c>
      <c r="M748" s="44">
        <f t="shared" si="165"/>
        <v>12</v>
      </c>
      <c r="N748" s="44">
        <f>MOD($E748-$A748-$C748+ROWS(Fixtures_Rosters!$C$27:$C$40)*2,ROWS(Fixtures_Rosters!$C$27:$C$40))</f>
        <v>10</v>
      </c>
      <c r="O748" s="44" t="b">
        <f t="shared" si="166"/>
        <v>1</v>
      </c>
      <c r="P748" s="44">
        <f>IF(AND(INDEX($F$2:$F$15,$A748),$G748,$H748,$I748,$J748,$K748,$O748),$M748*Validation_Lists!$I$3*Validation_Lists!$I$3+$L748*Validation_Lists!$I$3+$N748,Validation_Lists!$I$2)</f>
        <v>999999</v>
      </c>
    </row>
    <row r="749" spans="1:16" x14ac:dyDescent="0.2">
      <c r="A749" s="44">
        <v>13</v>
      </c>
      <c r="B749" s="44">
        <v>13</v>
      </c>
      <c r="C749" s="44">
        <v>4</v>
      </c>
      <c r="D749" s="44" t="s">
        <v>59</v>
      </c>
      <c r="E749" s="44">
        <v>14</v>
      </c>
      <c r="F749" s="44" t="str">
        <f>IF(Fixtures_Rosters!$C$40="","",Fixtures_Rosters!$C$40)</f>
        <v/>
      </c>
      <c r="G749" s="44" t="b">
        <f>AND(LEN($F749&amp;"")&gt;0,UPPER(INDEX(Fixtures_Rosters!$F$27:$F$40,$E749))="YES")</f>
        <v>0</v>
      </c>
      <c r="H749" s="44" t="b">
        <f>INDEX(Fixtures_Rosters!$L$27:$AA$40,$E749,INDEX($D$2:$D$15,$A749))="Available"</f>
        <v>1</v>
      </c>
      <c r="I749" s="44" t="b">
        <f>AND(UPPER(INDEX($E$2:$E$15,$A749))="HOME",UPPER(INDEX(Fixtures_Rosters!$K$27:$K$40,$E749))="YES")</f>
        <v>0</v>
      </c>
      <c r="J749" s="44" t="b">
        <f>TRUE</f>
        <v>1</v>
      </c>
      <c r="K749" s="44" t="b">
        <f t="shared" si="164"/>
        <v>0</v>
      </c>
      <c r="L749" s="44">
        <f t="shared" si="163"/>
        <v>72</v>
      </c>
      <c r="M749" s="44">
        <f t="shared" si="165"/>
        <v>12</v>
      </c>
      <c r="N749" s="44">
        <f>MOD($E749-$A749-$C749+ROWS(Fixtures_Rosters!$C$27:$C$40)*2,ROWS(Fixtures_Rosters!$C$27:$C$40))</f>
        <v>11</v>
      </c>
      <c r="O749" s="44" t="b">
        <f t="shared" si="166"/>
        <v>1</v>
      </c>
      <c r="P749" s="44">
        <f>IF(AND(INDEX($F$2:$F$15,$A749),$G749,$H749,$I749,$J749,$K749,$O749),$M749*Validation_Lists!$I$3*Validation_Lists!$I$3+$L749*Validation_Lists!$I$3+$N749,Validation_Lists!$I$2)</f>
        <v>999999</v>
      </c>
    </row>
    <row r="750" spans="1:16" x14ac:dyDescent="0.2">
      <c r="A750" s="44">
        <v>14</v>
      </c>
      <c r="B750" s="44">
        <v>14</v>
      </c>
      <c r="C750" s="44">
        <v>1</v>
      </c>
      <c r="D750" s="44" t="s">
        <v>56</v>
      </c>
      <c r="E750" s="44">
        <v>1</v>
      </c>
      <c r="F750" s="44" t="str">
        <f>IF(Fixtures_Rosters!$C$27="","",Fixtures_Rosters!$C$27)</f>
        <v/>
      </c>
      <c r="G750" s="44" t="b">
        <f>AND(LEN($F750&amp;"")&gt;0,UPPER(INDEX(Fixtures_Rosters!$F$27:$F$40,$E750))="YES")</f>
        <v>0</v>
      </c>
      <c r="H750" s="44" t="b">
        <f>INDEX(Fixtures_Rosters!$L$27:$AA$40,$E750,INDEX($D$2:$D$15,$A750))="Available"</f>
        <v>1</v>
      </c>
      <c r="I750" s="44" t="b">
        <f>AND(NOT(OR(UPPER(INDEX(Fixtures_Rosters!$G$27:$G$40,$E750))="COACH",UPPER(INDEX(Fixtures_Rosters!$G$27:$G$40,$E750))="ASSISTANT COACH")),IF(UPPER(INDEX($E$2:$E$15,$A750))="HOME",OR(UPPER(INDEX(Fixtures_Rosters!$E$27:$E$40,$E750))="ELECTRONIC",UPPER(INDEX(Fixtures_Rosters!$E$27:$E$40,$E750))="BOTH"),IF(UPPER(INDEX($E$2:$E$15,$A750))="AWAY",OR(UPPER(INDEX(Fixtures_Rosters!$E$27:$E$40,$E750))="PAPER",UPPER(INDEX(Fixtures_Rosters!$E$27:$E$40,$E750))="BOTH"),FALSE)))</f>
        <v>0</v>
      </c>
      <c r="J750" s="44" t="b">
        <f>TRUE</f>
        <v>1</v>
      </c>
      <c r="K750" s="44" t="b">
        <f>TRUE</f>
        <v>1</v>
      </c>
      <c r="L750" s="44">
        <f t="shared" ref="L750:L781" si="167">COUNTIF($H$2:$M$14,$F750)</f>
        <v>78</v>
      </c>
      <c r="M750" s="44">
        <f t="shared" ref="M750:M763" si="168">COUNTIF($J$2:$J$14,$F750)</f>
        <v>13</v>
      </c>
      <c r="N750" s="44">
        <f>MOD($E750-$A750-$C750+ROWS(Fixtures_Rosters!$C$27:$C$40)*2,ROWS(Fixtures_Rosters!$C$27:$C$40))</f>
        <v>0</v>
      </c>
      <c r="O750" s="44" t="b">
        <f t="shared" ref="O750:O763" si="169">OR($C$15&lt;&gt;$C$14+1,$F$14=FALSE,$F750&lt;&gt;$J$14)</f>
        <v>1</v>
      </c>
      <c r="P750" s="44">
        <f>IF(AND(INDEX($F$2:$F$15,$A750),$G750,$H750,$I750,$J750,$K750,$O750),$M750*Validation_Lists!$I$3*Validation_Lists!$I$3+$L750*Validation_Lists!$I$3+$N750,Validation_Lists!$I$2)</f>
        <v>999999</v>
      </c>
    </row>
    <row r="751" spans="1:16" x14ac:dyDescent="0.2">
      <c r="A751" s="44">
        <v>14</v>
      </c>
      <c r="B751" s="44">
        <v>14</v>
      </c>
      <c r="C751" s="44">
        <v>1</v>
      </c>
      <c r="D751" s="44" t="s">
        <v>56</v>
      </c>
      <c r="E751" s="44">
        <v>2</v>
      </c>
      <c r="F751" s="44" t="str">
        <f>IF(Fixtures_Rosters!$C$28="","",Fixtures_Rosters!$C$28)</f>
        <v/>
      </c>
      <c r="G751" s="44" t="b">
        <f>AND(LEN($F751&amp;"")&gt;0,UPPER(INDEX(Fixtures_Rosters!$F$27:$F$40,$E751))="YES")</f>
        <v>0</v>
      </c>
      <c r="H751" s="44" t="b">
        <f>INDEX(Fixtures_Rosters!$L$27:$AA$40,$E751,INDEX($D$2:$D$15,$A751))="Available"</f>
        <v>1</v>
      </c>
      <c r="I751" s="44" t="b">
        <f>AND(NOT(OR(UPPER(INDEX(Fixtures_Rosters!$G$27:$G$40,$E751))="COACH",UPPER(INDEX(Fixtures_Rosters!$G$27:$G$40,$E751))="ASSISTANT COACH")),IF(UPPER(INDEX($E$2:$E$15,$A751))="HOME",OR(UPPER(INDEX(Fixtures_Rosters!$E$27:$E$40,$E751))="ELECTRONIC",UPPER(INDEX(Fixtures_Rosters!$E$27:$E$40,$E751))="BOTH"),IF(UPPER(INDEX($E$2:$E$15,$A751))="AWAY",OR(UPPER(INDEX(Fixtures_Rosters!$E$27:$E$40,$E751))="PAPER",UPPER(INDEX(Fixtures_Rosters!$E$27:$E$40,$E751))="BOTH"),FALSE)))</f>
        <v>0</v>
      </c>
      <c r="J751" s="44" t="b">
        <f>TRUE</f>
        <v>1</v>
      </c>
      <c r="K751" s="44" t="b">
        <f>TRUE</f>
        <v>1</v>
      </c>
      <c r="L751" s="44">
        <f t="shared" si="167"/>
        <v>78</v>
      </c>
      <c r="M751" s="44">
        <f t="shared" si="168"/>
        <v>13</v>
      </c>
      <c r="N751" s="44">
        <f>MOD($E751-$A751-$C751+ROWS(Fixtures_Rosters!$C$27:$C$40)*2,ROWS(Fixtures_Rosters!$C$27:$C$40))</f>
        <v>1</v>
      </c>
      <c r="O751" s="44" t="b">
        <f t="shared" si="169"/>
        <v>1</v>
      </c>
      <c r="P751" s="44">
        <f>IF(AND(INDEX($F$2:$F$15,$A751),$G751,$H751,$I751,$J751,$K751,$O751),$M751*Validation_Lists!$I$3*Validation_Lists!$I$3+$L751*Validation_Lists!$I$3+$N751,Validation_Lists!$I$2)</f>
        <v>999999</v>
      </c>
    </row>
    <row r="752" spans="1:16" x14ac:dyDescent="0.2">
      <c r="A752" s="44">
        <v>14</v>
      </c>
      <c r="B752" s="44">
        <v>14</v>
      </c>
      <c r="C752" s="44">
        <v>1</v>
      </c>
      <c r="D752" s="44" t="s">
        <v>56</v>
      </c>
      <c r="E752" s="44">
        <v>3</v>
      </c>
      <c r="F752" s="44" t="str">
        <f>IF(Fixtures_Rosters!$C$29="","",Fixtures_Rosters!$C$29)</f>
        <v/>
      </c>
      <c r="G752" s="44" t="b">
        <f>AND(LEN($F752&amp;"")&gt;0,UPPER(INDEX(Fixtures_Rosters!$F$27:$F$40,$E752))="YES")</f>
        <v>0</v>
      </c>
      <c r="H752" s="44" t="b">
        <f>INDEX(Fixtures_Rosters!$L$27:$AA$40,$E752,INDEX($D$2:$D$15,$A752))="Available"</f>
        <v>1</v>
      </c>
      <c r="I752" s="44" t="b">
        <f>AND(NOT(OR(UPPER(INDEX(Fixtures_Rosters!$G$27:$G$40,$E752))="COACH",UPPER(INDEX(Fixtures_Rosters!$G$27:$G$40,$E752))="ASSISTANT COACH")),IF(UPPER(INDEX($E$2:$E$15,$A752))="HOME",OR(UPPER(INDEX(Fixtures_Rosters!$E$27:$E$40,$E752))="ELECTRONIC",UPPER(INDEX(Fixtures_Rosters!$E$27:$E$40,$E752))="BOTH"),IF(UPPER(INDEX($E$2:$E$15,$A752))="AWAY",OR(UPPER(INDEX(Fixtures_Rosters!$E$27:$E$40,$E752))="PAPER",UPPER(INDEX(Fixtures_Rosters!$E$27:$E$40,$E752))="BOTH"),FALSE)))</f>
        <v>0</v>
      </c>
      <c r="J752" s="44" t="b">
        <f>TRUE</f>
        <v>1</v>
      </c>
      <c r="K752" s="44" t="b">
        <f>TRUE</f>
        <v>1</v>
      </c>
      <c r="L752" s="44">
        <f t="shared" si="167"/>
        <v>78</v>
      </c>
      <c r="M752" s="44">
        <f t="shared" si="168"/>
        <v>13</v>
      </c>
      <c r="N752" s="44">
        <f>MOD($E752-$A752-$C752+ROWS(Fixtures_Rosters!$C$27:$C$40)*2,ROWS(Fixtures_Rosters!$C$27:$C$40))</f>
        <v>2</v>
      </c>
      <c r="O752" s="44" t="b">
        <f t="shared" si="169"/>
        <v>1</v>
      </c>
      <c r="P752" s="44">
        <f>IF(AND(INDEX($F$2:$F$15,$A752),$G752,$H752,$I752,$J752,$K752,$O752),$M752*Validation_Lists!$I$3*Validation_Lists!$I$3+$L752*Validation_Lists!$I$3+$N752,Validation_Lists!$I$2)</f>
        <v>999999</v>
      </c>
    </row>
    <row r="753" spans="1:16" x14ac:dyDescent="0.2">
      <c r="A753" s="44">
        <v>14</v>
      </c>
      <c r="B753" s="44">
        <v>14</v>
      </c>
      <c r="C753" s="44">
        <v>1</v>
      </c>
      <c r="D753" s="44" t="s">
        <v>56</v>
      </c>
      <c r="E753" s="44">
        <v>4</v>
      </c>
      <c r="F753" s="44" t="str">
        <f>IF(Fixtures_Rosters!$C$30="","",Fixtures_Rosters!$C$30)</f>
        <v/>
      </c>
      <c r="G753" s="44" t="b">
        <f>AND(LEN($F753&amp;"")&gt;0,UPPER(INDEX(Fixtures_Rosters!$F$27:$F$40,$E753))="YES")</f>
        <v>0</v>
      </c>
      <c r="H753" s="44" t="b">
        <f>INDEX(Fixtures_Rosters!$L$27:$AA$40,$E753,INDEX($D$2:$D$15,$A753))="Available"</f>
        <v>1</v>
      </c>
      <c r="I753" s="44" t="b">
        <f>AND(NOT(OR(UPPER(INDEX(Fixtures_Rosters!$G$27:$G$40,$E753))="COACH",UPPER(INDEX(Fixtures_Rosters!$G$27:$G$40,$E753))="ASSISTANT COACH")),IF(UPPER(INDEX($E$2:$E$15,$A753))="HOME",OR(UPPER(INDEX(Fixtures_Rosters!$E$27:$E$40,$E753))="ELECTRONIC",UPPER(INDEX(Fixtures_Rosters!$E$27:$E$40,$E753))="BOTH"),IF(UPPER(INDEX($E$2:$E$15,$A753))="AWAY",OR(UPPER(INDEX(Fixtures_Rosters!$E$27:$E$40,$E753))="PAPER",UPPER(INDEX(Fixtures_Rosters!$E$27:$E$40,$E753))="BOTH"),FALSE)))</f>
        <v>0</v>
      </c>
      <c r="J753" s="44" t="b">
        <f>TRUE</f>
        <v>1</v>
      </c>
      <c r="K753" s="44" t="b">
        <f>TRUE</f>
        <v>1</v>
      </c>
      <c r="L753" s="44">
        <f t="shared" si="167"/>
        <v>78</v>
      </c>
      <c r="M753" s="44">
        <f t="shared" si="168"/>
        <v>13</v>
      </c>
      <c r="N753" s="44">
        <f>MOD($E753-$A753-$C753+ROWS(Fixtures_Rosters!$C$27:$C$40)*2,ROWS(Fixtures_Rosters!$C$27:$C$40))</f>
        <v>3</v>
      </c>
      <c r="O753" s="44" t="b">
        <f t="shared" si="169"/>
        <v>1</v>
      </c>
      <c r="P753" s="44">
        <f>IF(AND(INDEX($F$2:$F$15,$A753),$G753,$H753,$I753,$J753,$K753,$O753),$M753*Validation_Lists!$I$3*Validation_Lists!$I$3+$L753*Validation_Lists!$I$3+$N753,Validation_Lists!$I$2)</f>
        <v>999999</v>
      </c>
    </row>
    <row r="754" spans="1:16" x14ac:dyDescent="0.2">
      <c r="A754" s="44">
        <v>14</v>
      </c>
      <c r="B754" s="44">
        <v>14</v>
      </c>
      <c r="C754" s="44">
        <v>1</v>
      </c>
      <c r="D754" s="44" t="s">
        <v>56</v>
      </c>
      <c r="E754" s="44">
        <v>5</v>
      </c>
      <c r="F754" s="44" t="str">
        <f>IF(Fixtures_Rosters!$C$31="","",Fixtures_Rosters!$C$31)</f>
        <v/>
      </c>
      <c r="G754" s="44" t="b">
        <f>AND(LEN($F754&amp;"")&gt;0,UPPER(INDEX(Fixtures_Rosters!$F$27:$F$40,$E754))="YES")</f>
        <v>0</v>
      </c>
      <c r="H754" s="44" t="b">
        <f>INDEX(Fixtures_Rosters!$L$27:$AA$40,$E754,INDEX($D$2:$D$15,$A754))="Available"</f>
        <v>1</v>
      </c>
      <c r="I754" s="44" t="b">
        <f>AND(NOT(OR(UPPER(INDEX(Fixtures_Rosters!$G$27:$G$40,$E754))="COACH",UPPER(INDEX(Fixtures_Rosters!$G$27:$G$40,$E754))="ASSISTANT COACH")),IF(UPPER(INDEX($E$2:$E$15,$A754))="HOME",OR(UPPER(INDEX(Fixtures_Rosters!$E$27:$E$40,$E754))="ELECTRONIC",UPPER(INDEX(Fixtures_Rosters!$E$27:$E$40,$E754))="BOTH"),IF(UPPER(INDEX($E$2:$E$15,$A754))="AWAY",OR(UPPER(INDEX(Fixtures_Rosters!$E$27:$E$40,$E754))="PAPER",UPPER(INDEX(Fixtures_Rosters!$E$27:$E$40,$E754))="BOTH"),FALSE)))</f>
        <v>0</v>
      </c>
      <c r="J754" s="44" t="b">
        <f>TRUE</f>
        <v>1</v>
      </c>
      <c r="K754" s="44" t="b">
        <f>TRUE</f>
        <v>1</v>
      </c>
      <c r="L754" s="44">
        <f t="shared" si="167"/>
        <v>78</v>
      </c>
      <c r="M754" s="44">
        <f t="shared" si="168"/>
        <v>13</v>
      </c>
      <c r="N754" s="44">
        <f>MOD($E754-$A754-$C754+ROWS(Fixtures_Rosters!$C$27:$C$40)*2,ROWS(Fixtures_Rosters!$C$27:$C$40))</f>
        <v>4</v>
      </c>
      <c r="O754" s="44" t="b">
        <f t="shared" si="169"/>
        <v>1</v>
      </c>
      <c r="P754" s="44">
        <f>IF(AND(INDEX($F$2:$F$15,$A754),$G754,$H754,$I754,$J754,$K754,$O754),$M754*Validation_Lists!$I$3*Validation_Lists!$I$3+$L754*Validation_Lists!$I$3+$N754,Validation_Lists!$I$2)</f>
        <v>999999</v>
      </c>
    </row>
    <row r="755" spans="1:16" x14ac:dyDescent="0.2">
      <c r="A755" s="44">
        <v>14</v>
      </c>
      <c r="B755" s="44">
        <v>14</v>
      </c>
      <c r="C755" s="44">
        <v>1</v>
      </c>
      <c r="D755" s="44" t="s">
        <v>56</v>
      </c>
      <c r="E755" s="44">
        <v>6</v>
      </c>
      <c r="F755" s="44" t="str">
        <f>IF(Fixtures_Rosters!$C$32="","",Fixtures_Rosters!$C$32)</f>
        <v/>
      </c>
      <c r="G755" s="44" t="b">
        <f>AND(LEN($F755&amp;"")&gt;0,UPPER(INDEX(Fixtures_Rosters!$F$27:$F$40,$E755))="YES")</f>
        <v>0</v>
      </c>
      <c r="H755" s="44" t="b">
        <f>INDEX(Fixtures_Rosters!$L$27:$AA$40,$E755,INDEX($D$2:$D$15,$A755))="Available"</f>
        <v>1</v>
      </c>
      <c r="I755" s="44" t="b">
        <f>AND(NOT(OR(UPPER(INDEX(Fixtures_Rosters!$G$27:$G$40,$E755))="COACH",UPPER(INDEX(Fixtures_Rosters!$G$27:$G$40,$E755))="ASSISTANT COACH")),IF(UPPER(INDEX($E$2:$E$15,$A755))="HOME",OR(UPPER(INDEX(Fixtures_Rosters!$E$27:$E$40,$E755))="ELECTRONIC",UPPER(INDEX(Fixtures_Rosters!$E$27:$E$40,$E755))="BOTH"),IF(UPPER(INDEX($E$2:$E$15,$A755))="AWAY",OR(UPPER(INDEX(Fixtures_Rosters!$E$27:$E$40,$E755))="PAPER",UPPER(INDEX(Fixtures_Rosters!$E$27:$E$40,$E755))="BOTH"),FALSE)))</f>
        <v>0</v>
      </c>
      <c r="J755" s="44" t="b">
        <f>TRUE</f>
        <v>1</v>
      </c>
      <c r="K755" s="44" t="b">
        <f>TRUE</f>
        <v>1</v>
      </c>
      <c r="L755" s="44">
        <f t="shared" si="167"/>
        <v>78</v>
      </c>
      <c r="M755" s="44">
        <f t="shared" si="168"/>
        <v>13</v>
      </c>
      <c r="N755" s="44">
        <f>MOD($E755-$A755-$C755+ROWS(Fixtures_Rosters!$C$27:$C$40)*2,ROWS(Fixtures_Rosters!$C$27:$C$40))</f>
        <v>5</v>
      </c>
      <c r="O755" s="44" t="b">
        <f t="shared" si="169"/>
        <v>1</v>
      </c>
      <c r="P755" s="44">
        <f>IF(AND(INDEX($F$2:$F$15,$A755),$G755,$H755,$I755,$J755,$K755,$O755),$M755*Validation_Lists!$I$3*Validation_Lists!$I$3+$L755*Validation_Lists!$I$3+$N755,Validation_Lists!$I$2)</f>
        <v>999999</v>
      </c>
    </row>
    <row r="756" spans="1:16" x14ac:dyDescent="0.2">
      <c r="A756" s="44">
        <v>14</v>
      </c>
      <c r="B756" s="44">
        <v>14</v>
      </c>
      <c r="C756" s="44">
        <v>1</v>
      </c>
      <c r="D756" s="44" t="s">
        <v>56</v>
      </c>
      <c r="E756" s="44">
        <v>7</v>
      </c>
      <c r="F756" s="44" t="str">
        <f>IF(Fixtures_Rosters!$C$33="","",Fixtures_Rosters!$C$33)</f>
        <v/>
      </c>
      <c r="G756" s="44" t="b">
        <f>AND(LEN($F756&amp;"")&gt;0,UPPER(INDEX(Fixtures_Rosters!$F$27:$F$40,$E756))="YES")</f>
        <v>0</v>
      </c>
      <c r="H756" s="44" t="b">
        <f>INDEX(Fixtures_Rosters!$L$27:$AA$40,$E756,INDEX($D$2:$D$15,$A756))="Available"</f>
        <v>1</v>
      </c>
      <c r="I756" s="44" t="b">
        <f>AND(NOT(OR(UPPER(INDEX(Fixtures_Rosters!$G$27:$G$40,$E756))="COACH",UPPER(INDEX(Fixtures_Rosters!$G$27:$G$40,$E756))="ASSISTANT COACH")),IF(UPPER(INDEX($E$2:$E$15,$A756))="HOME",OR(UPPER(INDEX(Fixtures_Rosters!$E$27:$E$40,$E756))="ELECTRONIC",UPPER(INDEX(Fixtures_Rosters!$E$27:$E$40,$E756))="BOTH"),IF(UPPER(INDEX($E$2:$E$15,$A756))="AWAY",OR(UPPER(INDEX(Fixtures_Rosters!$E$27:$E$40,$E756))="PAPER",UPPER(INDEX(Fixtures_Rosters!$E$27:$E$40,$E756))="BOTH"),FALSE)))</f>
        <v>0</v>
      </c>
      <c r="J756" s="44" t="b">
        <f>TRUE</f>
        <v>1</v>
      </c>
      <c r="K756" s="44" t="b">
        <f>TRUE</f>
        <v>1</v>
      </c>
      <c r="L756" s="44">
        <f t="shared" si="167"/>
        <v>78</v>
      </c>
      <c r="M756" s="44">
        <f t="shared" si="168"/>
        <v>13</v>
      </c>
      <c r="N756" s="44">
        <f>MOD($E756-$A756-$C756+ROWS(Fixtures_Rosters!$C$27:$C$40)*2,ROWS(Fixtures_Rosters!$C$27:$C$40))</f>
        <v>6</v>
      </c>
      <c r="O756" s="44" t="b">
        <f t="shared" si="169"/>
        <v>1</v>
      </c>
      <c r="P756" s="44">
        <f>IF(AND(INDEX($F$2:$F$15,$A756),$G756,$H756,$I756,$J756,$K756,$O756),$M756*Validation_Lists!$I$3*Validation_Lists!$I$3+$L756*Validation_Lists!$I$3+$N756,Validation_Lists!$I$2)</f>
        <v>999999</v>
      </c>
    </row>
    <row r="757" spans="1:16" x14ac:dyDescent="0.2">
      <c r="A757" s="44">
        <v>14</v>
      </c>
      <c r="B757" s="44">
        <v>14</v>
      </c>
      <c r="C757" s="44">
        <v>1</v>
      </c>
      <c r="D757" s="44" t="s">
        <v>56</v>
      </c>
      <c r="E757" s="44">
        <v>8</v>
      </c>
      <c r="F757" s="44" t="str">
        <f>IF(Fixtures_Rosters!$C$34="","",Fixtures_Rosters!$C$34)</f>
        <v/>
      </c>
      <c r="G757" s="44" t="b">
        <f>AND(LEN($F757&amp;"")&gt;0,UPPER(INDEX(Fixtures_Rosters!$F$27:$F$40,$E757))="YES")</f>
        <v>0</v>
      </c>
      <c r="H757" s="44" t="b">
        <f>INDEX(Fixtures_Rosters!$L$27:$AA$40,$E757,INDEX($D$2:$D$15,$A757))="Available"</f>
        <v>1</v>
      </c>
      <c r="I757" s="44" t="b">
        <f>AND(NOT(OR(UPPER(INDEX(Fixtures_Rosters!$G$27:$G$40,$E757))="COACH",UPPER(INDEX(Fixtures_Rosters!$G$27:$G$40,$E757))="ASSISTANT COACH")),IF(UPPER(INDEX($E$2:$E$15,$A757))="HOME",OR(UPPER(INDEX(Fixtures_Rosters!$E$27:$E$40,$E757))="ELECTRONIC",UPPER(INDEX(Fixtures_Rosters!$E$27:$E$40,$E757))="BOTH"),IF(UPPER(INDEX($E$2:$E$15,$A757))="AWAY",OR(UPPER(INDEX(Fixtures_Rosters!$E$27:$E$40,$E757))="PAPER",UPPER(INDEX(Fixtures_Rosters!$E$27:$E$40,$E757))="BOTH"),FALSE)))</f>
        <v>0</v>
      </c>
      <c r="J757" s="44" t="b">
        <f>TRUE</f>
        <v>1</v>
      </c>
      <c r="K757" s="44" t="b">
        <f>TRUE</f>
        <v>1</v>
      </c>
      <c r="L757" s="44">
        <f t="shared" si="167"/>
        <v>78</v>
      </c>
      <c r="M757" s="44">
        <f t="shared" si="168"/>
        <v>13</v>
      </c>
      <c r="N757" s="44">
        <f>MOD($E757-$A757-$C757+ROWS(Fixtures_Rosters!$C$27:$C$40)*2,ROWS(Fixtures_Rosters!$C$27:$C$40))</f>
        <v>7</v>
      </c>
      <c r="O757" s="44" t="b">
        <f t="shared" si="169"/>
        <v>1</v>
      </c>
      <c r="P757" s="44">
        <f>IF(AND(INDEX($F$2:$F$15,$A757),$G757,$H757,$I757,$J757,$K757,$O757),$M757*Validation_Lists!$I$3*Validation_Lists!$I$3+$L757*Validation_Lists!$I$3+$N757,Validation_Lists!$I$2)</f>
        <v>999999</v>
      </c>
    </row>
    <row r="758" spans="1:16" x14ac:dyDescent="0.2">
      <c r="A758" s="44">
        <v>14</v>
      </c>
      <c r="B758" s="44">
        <v>14</v>
      </c>
      <c r="C758" s="44">
        <v>1</v>
      </c>
      <c r="D758" s="44" t="s">
        <v>56</v>
      </c>
      <c r="E758" s="44">
        <v>9</v>
      </c>
      <c r="F758" s="44" t="str">
        <f>IF(Fixtures_Rosters!$C$35="","",Fixtures_Rosters!$C$35)</f>
        <v/>
      </c>
      <c r="G758" s="44" t="b">
        <f>AND(LEN($F758&amp;"")&gt;0,UPPER(INDEX(Fixtures_Rosters!$F$27:$F$40,$E758))="YES")</f>
        <v>0</v>
      </c>
      <c r="H758" s="44" t="b">
        <f>INDEX(Fixtures_Rosters!$L$27:$AA$40,$E758,INDEX($D$2:$D$15,$A758))="Available"</f>
        <v>1</v>
      </c>
      <c r="I758" s="44" t="b">
        <f>AND(NOT(OR(UPPER(INDEX(Fixtures_Rosters!$G$27:$G$40,$E758))="COACH",UPPER(INDEX(Fixtures_Rosters!$G$27:$G$40,$E758))="ASSISTANT COACH")),IF(UPPER(INDEX($E$2:$E$15,$A758))="HOME",OR(UPPER(INDEX(Fixtures_Rosters!$E$27:$E$40,$E758))="ELECTRONIC",UPPER(INDEX(Fixtures_Rosters!$E$27:$E$40,$E758))="BOTH"),IF(UPPER(INDEX($E$2:$E$15,$A758))="AWAY",OR(UPPER(INDEX(Fixtures_Rosters!$E$27:$E$40,$E758))="PAPER",UPPER(INDEX(Fixtures_Rosters!$E$27:$E$40,$E758))="BOTH"),FALSE)))</f>
        <v>0</v>
      </c>
      <c r="J758" s="44" t="b">
        <f>TRUE</f>
        <v>1</v>
      </c>
      <c r="K758" s="44" t="b">
        <f>TRUE</f>
        <v>1</v>
      </c>
      <c r="L758" s="44">
        <f t="shared" si="167"/>
        <v>78</v>
      </c>
      <c r="M758" s="44">
        <f t="shared" si="168"/>
        <v>13</v>
      </c>
      <c r="N758" s="44">
        <f>MOD($E758-$A758-$C758+ROWS(Fixtures_Rosters!$C$27:$C$40)*2,ROWS(Fixtures_Rosters!$C$27:$C$40))</f>
        <v>8</v>
      </c>
      <c r="O758" s="44" t="b">
        <f t="shared" si="169"/>
        <v>1</v>
      </c>
      <c r="P758" s="44">
        <f>IF(AND(INDEX($F$2:$F$15,$A758),$G758,$H758,$I758,$J758,$K758,$O758),$M758*Validation_Lists!$I$3*Validation_Lists!$I$3+$L758*Validation_Lists!$I$3+$N758,Validation_Lists!$I$2)</f>
        <v>999999</v>
      </c>
    </row>
    <row r="759" spans="1:16" x14ac:dyDescent="0.2">
      <c r="A759" s="44">
        <v>14</v>
      </c>
      <c r="B759" s="44">
        <v>14</v>
      </c>
      <c r="C759" s="44">
        <v>1</v>
      </c>
      <c r="D759" s="44" t="s">
        <v>56</v>
      </c>
      <c r="E759" s="44">
        <v>10</v>
      </c>
      <c r="F759" s="44" t="str">
        <f>IF(Fixtures_Rosters!$C$36="","",Fixtures_Rosters!$C$36)</f>
        <v/>
      </c>
      <c r="G759" s="44" t="b">
        <f>AND(LEN($F759&amp;"")&gt;0,UPPER(INDEX(Fixtures_Rosters!$F$27:$F$40,$E759))="YES")</f>
        <v>0</v>
      </c>
      <c r="H759" s="44" t="b">
        <f>INDEX(Fixtures_Rosters!$L$27:$AA$40,$E759,INDEX($D$2:$D$15,$A759))="Available"</f>
        <v>1</v>
      </c>
      <c r="I759" s="44" t="b">
        <f>AND(NOT(OR(UPPER(INDEX(Fixtures_Rosters!$G$27:$G$40,$E759))="COACH",UPPER(INDEX(Fixtures_Rosters!$G$27:$G$40,$E759))="ASSISTANT COACH")),IF(UPPER(INDEX($E$2:$E$15,$A759))="HOME",OR(UPPER(INDEX(Fixtures_Rosters!$E$27:$E$40,$E759))="ELECTRONIC",UPPER(INDEX(Fixtures_Rosters!$E$27:$E$40,$E759))="BOTH"),IF(UPPER(INDEX($E$2:$E$15,$A759))="AWAY",OR(UPPER(INDEX(Fixtures_Rosters!$E$27:$E$40,$E759))="PAPER",UPPER(INDEX(Fixtures_Rosters!$E$27:$E$40,$E759))="BOTH"),FALSE)))</f>
        <v>0</v>
      </c>
      <c r="J759" s="44" t="b">
        <f>TRUE</f>
        <v>1</v>
      </c>
      <c r="K759" s="44" t="b">
        <f>TRUE</f>
        <v>1</v>
      </c>
      <c r="L759" s="44">
        <f t="shared" si="167"/>
        <v>78</v>
      </c>
      <c r="M759" s="44">
        <f t="shared" si="168"/>
        <v>13</v>
      </c>
      <c r="N759" s="44">
        <f>MOD($E759-$A759-$C759+ROWS(Fixtures_Rosters!$C$27:$C$40)*2,ROWS(Fixtures_Rosters!$C$27:$C$40))</f>
        <v>9</v>
      </c>
      <c r="O759" s="44" t="b">
        <f t="shared" si="169"/>
        <v>1</v>
      </c>
      <c r="P759" s="44">
        <f>IF(AND(INDEX($F$2:$F$15,$A759),$G759,$H759,$I759,$J759,$K759,$O759),$M759*Validation_Lists!$I$3*Validation_Lists!$I$3+$L759*Validation_Lists!$I$3+$N759,Validation_Lists!$I$2)</f>
        <v>999999</v>
      </c>
    </row>
    <row r="760" spans="1:16" x14ac:dyDescent="0.2">
      <c r="A760" s="44">
        <v>14</v>
      </c>
      <c r="B760" s="44">
        <v>14</v>
      </c>
      <c r="C760" s="44">
        <v>1</v>
      </c>
      <c r="D760" s="44" t="s">
        <v>56</v>
      </c>
      <c r="E760" s="44">
        <v>11</v>
      </c>
      <c r="F760" s="44" t="str">
        <f>IF(Fixtures_Rosters!$C$37="","",Fixtures_Rosters!$C$37)</f>
        <v/>
      </c>
      <c r="G760" s="44" t="b">
        <f>AND(LEN($F760&amp;"")&gt;0,UPPER(INDEX(Fixtures_Rosters!$F$27:$F$40,$E760))="YES")</f>
        <v>0</v>
      </c>
      <c r="H760" s="44" t="b">
        <f>INDEX(Fixtures_Rosters!$L$27:$AA$40,$E760,INDEX($D$2:$D$15,$A760))="Available"</f>
        <v>1</v>
      </c>
      <c r="I760" s="44" t="b">
        <f>AND(NOT(OR(UPPER(INDEX(Fixtures_Rosters!$G$27:$G$40,$E760))="COACH",UPPER(INDEX(Fixtures_Rosters!$G$27:$G$40,$E760))="ASSISTANT COACH")),IF(UPPER(INDEX($E$2:$E$15,$A760))="HOME",OR(UPPER(INDEX(Fixtures_Rosters!$E$27:$E$40,$E760))="ELECTRONIC",UPPER(INDEX(Fixtures_Rosters!$E$27:$E$40,$E760))="BOTH"),IF(UPPER(INDEX($E$2:$E$15,$A760))="AWAY",OR(UPPER(INDEX(Fixtures_Rosters!$E$27:$E$40,$E760))="PAPER",UPPER(INDEX(Fixtures_Rosters!$E$27:$E$40,$E760))="BOTH"),FALSE)))</f>
        <v>0</v>
      </c>
      <c r="J760" s="44" t="b">
        <f>TRUE</f>
        <v>1</v>
      </c>
      <c r="K760" s="44" t="b">
        <f>TRUE</f>
        <v>1</v>
      </c>
      <c r="L760" s="44">
        <f t="shared" si="167"/>
        <v>78</v>
      </c>
      <c r="M760" s="44">
        <f t="shared" si="168"/>
        <v>13</v>
      </c>
      <c r="N760" s="44">
        <f>MOD($E760-$A760-$C760+ROWS(Fixtures_Rosters!$C$27:$C$40)*2,ROWS(Fixtures_Rosters!$C$27:$C$40))</f>
        <v>10</v>
      </c>
      <c r="O760" s="44" t="b">
        <f t="shared" si="169"/>
        <v>1</v>
      </c>
      <c r="P760" s="44">
        <f>IF(AND(INDEX($F$2:$F$15,$A760),$G760,$H760,$I760,$J760,$K760,$O760),$M760*Validation_Lists!$I$3*Validation_Lists!$I$3+$L760*Validation_Lists!$I$3+$N760,Validation_Lists!$I$2)</f>
        <v>999999</v>
      </c>
    </row>
    <row r="761" spans="1:16" x14ac:dyDescent="0.2">
      <c r="A761" s="44">
        <v>14</v>
      </c>
      <c r="B761" s="44">
        <v>14</v>
      </c>
      <c r="C761" s="44">
        <v>1</v>
      </c>
      <c r="D761" s="44" t="s">
        <v>56</v>
      </c>
      <c r="E761" s="44">
        <v>12</v>
      </c>
      <c r="F761" s="44" t="str">
        <f>IF(Fixtures_Rosters!$C$38="","",Fixtures_Rosters!$C$38)</f>
        <v/>
      </c>
      <c r="G761" s="44" t="b">
        <f>AND(LEN($F761&amp;"")&gt;0,UPPER(INDEX(Fixtures_Rosters!$F$27:$F$40,$E761))="YES")</f>
        <v>0</v>
      </c>
      <c r="H761" s="44" t="b">
        <f>INDEX(Fixtures_Rosters!$L$27:$AA$40,$E761,INDEX($D$2:$D$15,$A761))="Available"</f>
        <v>1</v>
      </c>
      <c r="I761" s="44" t="b">
        <f>AND(NOT(OR(UPPER(INDEX(Fixtures_Rosters!$G$27:$G$40,$E761))="COACH",UPPER(INDEX(Fixtures_Rosters!$G$27:$G$40,$E761))="ASSISTANT COACH")),IF(UPPER(INDEX($E$2:$E$15,$A761))="HOME",OR(UPPER(INDEX(Fixtures_Rosters!$E$27:$E$40,$E761))="ELECTRONIC",UPPER(INDEX(Fixtures_Rosters!$E$27:$E$40,$E761))="BOTH"),IF(UPPER(INDEX($E$2:$E$15,$A761))="AWAY",OR(UPPER(INDEX(Fixtures_Rosters!$E$27:$E$40,$E761))="PAPER",UPPER(INDEX(Fixtures_Rosters!$E$27:$E$40,$E761))="BOTH"),FALSE)))</f>
        <v>0</v>
      </c>
      <c r="J761" s="44" t="b">
        <f>TRUE</f>
        <v>1</v>
      </c>
      <c r="K761" s="44" t="b">
        <f>TRUE</f>
        <v>1</v>
      </c>
      <c r="L761" s="44">
        <f t="shared" si="167"/>
        <v>78</v>
      </c>
      <c r="M761" s="44">
        <f t="shared" si="168"/>
        <v>13</v>
      </c>
      <c r="N761" s="44">
        <f>MOD($E761-$A761-$C761+ROWS(Fixtures_Rosters!$C$27:$C$40)*2,ROWS(Fixtures_Rosters!$C$27:$C$40))</f>
        <v>11</v>
      </c>
      <c r="O761" s="44" t="b">
        <f t="shared" si="169"/>
        <v>1</v>
      </c>
      <c r="P761" s="44">
        <f>IF(AND(INDEX($F$2:$F$15,$A761),$G761,$H761,$I761,$J761,$K761,$O761),$M761*Validation_Lists!$I$3*Validation_Lists!$I$3+$L761*Validation_Lists!$I$3+$N761,Validation_Lists!$I$2)</f>
        <v>999999</v>
      </c>
    </row>
    <row r="762" spans="1:16" x14ac:dyDescent="0.2">
      <c r="A762" s="44">
        <v>14</v>
      </c>
      <c r="B762" s="44">
        <v>14</v>
      </c>
      <c r="C762" s="44">
        <v>1</v>
      </c>
      <c r="D762" s="44" t="s">
        <v>56</v>
      </c>
      <c r="E762" s="44">
        <v>13</v>
      </c>
      <c r="F762" s="44" t="str">
        <f>IF(Fixtures_Rosters!$C$39="","",Fixtures_Rosters!$C$39)</f>
        <v/>
      </c>
      <c r="G762" s="44" t="b">
        <f>AND(LEN($F762&amp;"")&gt;0,UPPER(INDEX(Fixtures_Rosters!$F$27:$F$40,$E762))="YES")</f>
        <v>0</v>
      </c>
      <c r="H762" s="44" t="b">
        <f>INDEX(Fixtures_Rosters!$L$27:$AA$40,$E762,INDEX($D$2:$D$15,$A762))="Available"</f>
        <v>1</v>
      </c>
      <c r="I762" s="44" t="b">
        <f>AND(NOT(OR(UPPER(INDEX(Fixtures_Rosters!$G$27:$G$40,$E762))="COACH",UPPER(INDEX(Fixtures_Rosters!$G$27:$G$40,$E762))="ASSISTANT COACH")),IF(UPPER(INDEX($E$2:$E$15,$A762))="HOME",OR(UPPER(INDEX(Fixtures_Rosters!$E$27:$E$40,$E762))="ELECTRONIC",UPPER(INDEX(Fixtures_Rosters!$E$27:$E$40,$E762))="BOTH"),IF(UPPER(INDEX($E$2:$E$15,$A762))="AWAY",OR(UPPER(INDEX(Fixtures_Rosters!$E$27:$E$40,$E762))="PAPER",UPPER(INDEX(Fixtures_Rosters!$E$27:$E$40,$E762))="BOTH"),FALSE)))</f>
        <v>0</v>
      </c>
      <c r="J762" s="44" t="b">
        <f>TRUE</f>
        <v>1</v>
      </c>
      <c r="K762" s="44" t="b">
        <f>TRUE</f>
        <v>1</v>
      </c>
      <c r="L762" s="44">
        <f t="shared" si="167"/>
        <v>78</v>
      </c>
      <c r="M762" s="44">
        <f t="shared" si="168"/>
        <v>13</v>
      </c>
      <c r="N762" s="44">
        <f>MOD($E762-$A762-$C762+ROWS(Fixtures_Rosters!$C$27:$C$40)*2,ROWS(Fixtures_Rosters!$C$27:$C$40))</f>
        <v>12</v>
      </c>
      <c r="O762" s="44" t="b">
        <f t="shared" si="169"/>
        <v>1</v>
      </c>
      <c r="P762" s="44">
        <f>IF(AND(INDEX($F$2:$F$15,$A762),$G762,$H762,$I762,$J762,$K762,$O762),$M762*Validation_Lists!$I$3*Validation_Lists!$I$3+$L762*Validation_Lists!$I$3+$N762,Validation_Lists!$I$2)</f>
        <v>999999</v>
      </c>
    </row>
    <row r="763" spans="1:16" x14ac:dyDescent="0.2">
      <c r="A763" s="44">
        <v>14</v>
      </c>
      <c r="B763" s="44">
        <v>14</v>
      </c>
      <c r="C763" s="44">
        <v>1</v>
      </c>
      <c r="D763" s="44" t="s">
        <v>56</v>
      </c>
      <c r="E763" s="44">
        <v>14</v>
      </c>
      <c r="F763" s="44" t="str">
        <f>IF(Fixtures_Rosters!$C$40="","",Fixtures_Rosters!$C$40)</f>
        <v/>
      </c>
      <c r="G763" s="44" t="b">
        <f>AND(LEN($F763&amp;"")&gt;0,UPPER(INDEX(Fixtures_Rosters!$F$27:$F$40,$E763))="YES")</f>
        <v>0</v>
      </c>
      <c r="H763" s="44" t="b">
        <f>INDEX(Fixtures_Rosters!$L$27:$AA$40,$E763,INDEX($D$2:$D$15,$A763))="Available"</f>
        <v>1</v>
      </c>
      <c r="I763" s="44" t="b">
        <f>AND(NOT(OR(UPPER(INDEX(Fixtures_Rosters!$G$27:$G$40,$E763))="COACH",UPPER(INDEX(Fixtures_Rosters!$G$27:$G$40,$E763))="ASSISTANT COACH")),IF(UPPER(INDEX($E$2:$E$15,$A763))="HOME",OR(UPPER(INDEX(Fixtures_Rosters!$E$27:$E$40,$E763))="ELECTRONIC",UPPER(INDEX(Fixtures_Rosters!$E$27:$E$40,$E763))="BOTH"),IF(UPPER(INDEX($E$2:$E$15,$A763))="AWAY",OR(UPPER(INDEX(Fixtures_Rosters!$E$27:$E$40,$E763))="PAPER",UPPER(INDEX(Fixtures_Rosters!$E$27:$E$40,$E763))="BOTH"),FALSE)))</f>
        <v>0</v>
      </c>
      <c r="J763" s="44" t="b">
        <f>TRUE</f>
        <v>1</v>
      </c>
      <c r="K763" s="44" t="b">
        <f>TRUE</f>
        <v>1</v>
      </c>
      <c r="L763" s="44">
        <f t="shared" si="167"/>
        <v>78</v>
      </c>
      <c r="M763" s="44">
        <f t="shared" si="168"/>
        <v>13</v>
      </c>
      <c r="N763" s="44">
        <f>MOD($E763-$A763-$C763+ROWS(Fixtures_Rosters!$C$27:$C$40)*2,ROWS(Fixtures_Rosters!$C$27:$C$40))</f>
        <v>13</v>
      </c>
      <c r="O763" s="44" t="b">
        <f t="shared" si="169"/>
        <v>1</v>
      </c>
      <c r="P763" s="44">
        <f>IF(AND(INDEX($F$2:$F$15,$A763),$G763,$H763,$I763,$J763,$K763,$O763),$M763*Validation_Lists!$I$3*Validation_Lists!$I$3+$L763*Validation_Lists!$I$3+$N763,Validation_Lists!$I$2)</f>
        <v>999999</v>
      </c>
    </row>
    <row r="764" spans="1:16" x14ac:dyDescent="0.2">
      <c r="A764" s="44">
        <v>14</v>
      </c>
      <c r="B764" s="44">
        <v>14</v>
      </c>
      <c r="C764" s="44">
        <v>2</v>
      </c>
      <c r="D764" s="44" t="s">
        <v>57</v>
      </c>
      <c r="E764" s="44">
        <v>1</v>
      </c>
      <c r="F764" s="44" t="str">
        <f>IF(Fixtures_Rosters!$C$27="","",Fixtures_Rosters!$C$27)</f>
        <v/>
      </c>
      <c r="G764" s="44" t="b">
        <f>AND(LEN($F764&amp;"")&gt;0,UPPER(INDEX(Fixtures_Rosters!$F$27:$F$40,$E764))="YES")</f>
        <v>0</v>
      </c>
      <c r="H764" s="44" t="b">
        <f>INDEX(Fixtures_Rosters!$L$27:$AA$40,$E764,INDEX($D$2:$D$15,$A764))="Available"</f>
        <v>1</v>
      </c>
      <c r="I764" s="44" t="b">
        <f>UPPER(INDEX(Fixtures_Rosters!$I$27:$I$40,$E764))="YES"</f>
        <v>1</v>
      </c>
      <c r="J764" s="44" t="b">
        <f>TRUE</f>
        <v>1</v>
      </c>
      <c r="K764" s="44" t="b">
        <f t="shared" ref="K764:K777" si="170">COUNTIF($J$15:$J$15,$F764)=0</f>
        <v>0</v>
      </c>
      <c r="L764" s="44">
        <f t="shared" si="167"/>
        <v>78</v>
      </c>
      <c r="M764" s="44">
        <f t="shared" ref="M764:M777" si="171">COUNTIF($K$2:$K$14,$F764)</f>
        <v>13</v>
      </c>
      <c r="N764" s="44">
        <f>MOD($E764-$A764-$C764+ROWS(Fixtures_Rosters!$C$27:$C$40)*2,ROWS(Fixtures_Rosters!$C$27:$C$40))</f>
        <v>13</v>
      </c>
      <c r="O764" s="44" t="b">
        <f t="shared" ref="O764:O777" si="172">OR($C$15&lt;&gt;$C$14+1,$F$14=FALSE,$F764&lt;&gt;$K$14)</f>
        <v>1</v>
      </c>
      <c r="P764" s="44">
        <f>IF(AND(INDEX($F$2:$F$15,$A764),$G764,$H764,$I764,$J764,$K764,$O764),$M764*Validation_Lists!$I$3*Validation_Lists!$I$3+$L764*Validation_Lists!$I$3+$N764,Validation_Lists!$I$2)</f>
        <v>999999</v>
      </c>
    </row>
    <row r="765" spans="1:16" x14ac:dyDescent="0.2">
      <c r="A765" s="44">
        <v>14</v>
      </c>
      <c r="B765" s="44">
        <v>14</v>
      </c>
      <c r="C765" s="44">
        <v>2</v>
      </c>
      <c r="D765" s="44" t="s">
        <v>57</v>
      </c>
      <c r="E765" s="44">
        <v>2</v>
      </c>
      <c r="F765" s="44" t="str">
        <f>IF(Fixtures_Rosters!$C$28="","",Fixtures_Rosters!$C$28)</f>
        <v/>
      </c>
      <c r="G765" s="44" t="b">
        <f>AND(LEN($F765&amp;"")&gt;0,UPPER(INDEX(Fixtures_Rosters!$F$27:$F$40,$E765))="YES")</f>
        <v>0</v>
      </c>
      <c r="H765" s="44" t="b">
        <f>INDEX(Fixtures_Rosters!$L$27:$AA$40,$E765,INDEX($D$2:$D$15,$A765))="Available"</f>
        <v>1</v>
      </c>
      <c r="I765" s="44" t="b">
        <f>UPPER(INDEX(Fixtures_Rosters!$I$27:$I$40,$E765))="YES"</f>
        <v>1</v>
      </c>
      <c r="J765" s="44" t="b">
        <f>TRUE</f>
        <v>1</v>
      </c>
      <c r="K765" s="44" t="b">
        <f t="shared" si="170"/>
        <v>0</v>
      </c>
      <c r="L765" s="44">
        <f t="shared" si="167"/>
        <v>78</v>
      </c>
      <c r="M765" s="44">
        <f t="shared" si="171"/>
        <v>13</v>
      </c>
      <c r="N765" s="44">
        <f>MOD($E765-$A765-$C765+ROWS(Fixtures_Rosters!$C$27:$C$40)*2,ROWS(Fixtures_Rosters!$C$27:$C$40))</f>
        <v>0</v>
      </c>
      <c r="O765" s="44" t="b">
        <f t="shared" si="172"/>
        <v>1</v>
      </c>
      <c r="P765" s="44">
        <f>IF(AND(INDEX($F$2:$F$15,$A765),$G765,$H765,$I765,$J765,$K765,$O765),$M765*Validation_Lists!$I$3*Validation_Lists!$I$3+$L765*Validation_Lists!$I$3+$N765,Validation_Lists!$I$2)</f>
        <v>999999</v>
      </c>
    </row>
    <row r="766" spans="1:16" x14ac:dyDescent="0.2">
      <c r="A766" s="44">
        <v>14</v>
      </c>
      <c r="B766" s="44">
        <v>14</v>
      </c>
      <c r="C766" s="44">
        <v>2</v>
      </c>
      <c r="D766" s="44" t="s">
        <v>57</v>
      </c>
      <c r="E766" s="44">
        <v>3</v>
      </c>
      <c r="F766" s="44" t="str">
        <f>IF(Fixtures_Rosters!$C$29="","",Fixtures_Rosters!$C$29)</f>
        <v/>
      </c>
      <c r="G766" s="44" t="b">
        <f>AND(LEN($F766&amp;"")&gt;0,UPPER(INDEX(Fixtures_Rosters!$F$27:$F$40,$E766))="YES")</f>
        <v>0</v>
      </c>
      <c r="H766" s="44" t="b">
        <f>INDEX(Fixtures_Rosters!$L$27:$AA$40,$E766,INDEX($D$2:$D$15,$A766))="Available"</f>
        <v>1</v>
      </c>
      <c r="I766" s="44" t="b">
        <f>UPPER(INDEX(Fixtures_Rosters!$I$27:$I$40,$E766))="YES"</f>
        <v>1</v>
      </c>
      <c r="J766" s="44" t="b">
        <f>TRUE</f>
        <v>1</v>
      </c>
      <c r="K766" s="44" t="b">
        <f t="shared" si="170"/>
        <v>0</v>
      </c>
      <c r="L766" s="44">
        <f t="shared" si="167"/>
        <v>78</v>
      </c>
      <c r="M766" s="44">
        <f t="shared" si="171"/>
        <v>13</v>
      </c>
      <c r="N766" s="44">
        <f>MOD($E766-$A766-$C766+ROWS(Fixtures_Rosters!$C$27:$C$40)*2,ROWS(Fixtures_Rosters!$C$27:$C$40))</f>
        <v>1</v>
      </c>
      <c r="O766" s="44" t="b">
        <f t="shared" si="172"/>
        <v>1</v>
      </c>
      <c r="P766" s="44">
        <f>IF(AND(INDEX($F$2:$F$15,$A766),$G766,$H766,$I766,$J766,$K766,$O766),$M766*Validation_Lists!$I$3*Validation_Lists!$I$3+$L766*Validation_Lists!$I$3+$N766,Validation_Lists!$I$2)</f>
        <v>999999</v>
      </c>
    </row>
    <row r="767" spans="1:16" x14ac:dyDescent="0.2">
      <c r="A767" s="44">
        <v>14</v>
      </c>
      <c r="B767" s="44">
        <v>14</v>
      </c>
      <c r="C767" s="44">
        <v>2</v>
      </c>
      <c r="D767" s="44" t="s">
        <v>57</v>
      </c>
      <c r="E767" s="44">
        <v>4</v>
      </c>
      <c r="F767" s="44" t="str">
        <f>IF(Fixtures_Rosters!$C$30="","",Fixtures_Rosters!$C$30)</f>
        <v/>
      </c>
      <c r="G767" s="44" t="b">
        <f>AND(LEN($F767&amp;"")&gt;0,UPPER(INDEX(Fixtures_Rosters!$F$27:$F$40,$E767))="YES")</f>
        <v>0</v>
      </c>
      <c r="H767" s="44" t="b">
        <f>INDEX(Fixtures_Rosters!$L$27:$AA$40,$E767,INDEX($D$2:$D$15,$A767))="Available"</f>
        <v>1</v>
      </c>
      <c r="I767" s="44" t="b">
        <f>UPPER(INDEX(Fixtures_Rosters!$I$27:$I$40,$E767))="YES"</f>
        <v>1</v>
      </c>
      <c r="J767" s="44" t="b">
        <f>TRUE</f>
        <v>1</v>
      </c>
      <c r="K767" s="44" t="b">
        <f t="shared" si="170"/>
        <v>0</v>
      </c>
      <c r="L767" s="44">
        <f t="shared" si="167"/>
        <v>78</v>
      </c>
      <c r="M767" s="44">
        <f t="shared" si="171"/>
        <v>13</v>
      </c>
      <c r="N767" s="44">
        <f>MOD($E767-$A767-$C767+ROWS(Fixtures_Rosters!$C$27:$C$40)*2,ROWS(Fixtures_Rosters!$C$27:$C$40))</f>
        <v>2</v>
      </c>
      <c r="O767" s="44" t="b">
        <f t="shared" si="172"/>
        <v>1</v>
      </c>
      <c r="P767" s="44">
        <f>IF(AND(INDEX($F$2:$F$15,$A767),$G767,$H767,$I767,$J767,$K767,$O767),$M767*Validation_Lists!$I$3*Validation_Lists!$I$3+$L767*Validation_Lists!$I$3+$N767,Validation_Lists!$I$2)</f>
        <v>999999</v>
      </c>
    </row>
    <row r="768" spans="1:16" x14ac:dyDescent="0.2">
      <c r="A768" s="44">
        <v>14</v>
      </c>
      <c r="B768" s="44">
        <v>14</v>
      </c>
      <c r="C768" s="44">
        <v>2</v>
      </c>
      <c r="D768" s="44" t="s">
        <v>57</v>
      </c>
      <c r="E768" s="44">
        <v>5</v>
      </c>
      <c r="F768" s="44" t="str">
        <f>IF(Fixtures_Rosters!$C$31="","",Fixtures_Rosters!$C$31)</f>
        <v/>
      </c>
      <c r="G768" s="44" t="b">
        <f>AND(LEN($F768&amp;"")&gt;0,UPPER(INDEX(Fixtures_Rosters!$F$27:$F$40,$E768))="YES")</f>
        <v>0</v>
      </c>
      <c r="H768" s="44" t="b">
        <f>INDEX(Fixtures_Rosters!$L$27:$AA$40,$E768,INDEX($D$2:$D$15,$A768))="Available"</f>
        <v>1</v>
      </c>
      <c r="I768" s="44" t="b">
        <f>UPPER(INDEX(Fixtures_Rosters!$I$27:$I$40,$E768))="YES"</f>
        <v>1</v>
      </c>
      <c r="J768" s="44" t="b">
        <f>TRUE</f>
        <v>1</v>
      </c>
      <c r="K768" s="44" t="b">
        <f t="shared" si="170"/>
        <v>0</v>
      </c>
      <c r="L768" s="44">
        <f t="shared" si="167"/>
        <v>78</v>
      </c>
      <c r="M768" s="44">
        <f t="shared" si="171"/>
        <v>13</v>
      </c>
      <c r="N768" s="44">
        <f>MOD($E768-$A768-$C768+ROWS(Fixtures_Rosters!$C$27:$C$40)*2,ROWS(Fixtures_Rosters!$C$27:$C$40))</f>
        <v>3</v>
      </c>
      <c r="O768" s="44" t="b">
        <f t="shared" si="172"/>
        <v>1</v>
      </c>
      <c r="P768" s="44">
        <f>IF(AND(INDEX($F$2:$F$15,$A768),$G768,$H768,$I768,$J768,$K768,$O768),$M768*Validation_Lists!$I$3*Validation_Lists!$I$3+$L768*Validation_Lists!$I$3+$N768,Validation_Lists!$I$2)</f>
        <v>999999</v>
      </c>
    </row>
    <row r="769" spans="1:16" x14ac:dyDescent="0.2">
      <c r="A769" s="44">
        <v>14</v>
      </c>
      <c r="B769" s="44">
        <v>14</v>
      </c>
      <c r="C769" s="44">
        <v>2</v>
      </c>
      <c r="D769" s="44" t="s">
        <v>57</v>
      </c>
      <c r="E769" s="44">
        <v>6</v>
      </c>
      <c r="F769" s="44" t="str">
        <f>IF(Fixtures_Rosters!$C$32="","",Fixtures_Rosters!$C$32)</f>
        <v/>
      </c>
      <c r="G769" s="44" t="b">
        <f>AND(LEN($F769&amp;"")&gt;0,UPPER(INDEX(Fixtures_Rosters!$F$27:$F$40,$E769))="YES")</f>
        <v>0</v>
      </c>
      <c r="H769" s="44" t="b">
        <f>INDEX(Fixtures_Rosters!$L$27:$AA$40,$E769,INDEX($D$2:$D$15,$A769))="Available"</f>
        <v>1</v>
      </c>
      <c r="I769" s="44" t="b">
        <f>UPPER(INDEX(Fixtures_Rosters!$I$27:$I$40,$E769))="YES"</f>
        <v>1</v>
      </c>
      <c r="J769" s="44" t="b">
        <f>TRUE</f>
        <v>1</v>
      </c>
      <c r="K769" s="44" t="b">
        <f t="shared" si="170"/>
        <v>0</v>
      </c>
      <c r="L769" s="44">
        <f t="shared" si="167"/>
        <v>78</v>
      </c>
      <c r="M769" s="44">
        <f t="shared" si="171"/>
        <v>13</v>
      </c>
      <c r="N769" s="44">
        <f>MOD($E769-$A769-$C769+ROWS(Fixtures_Rosters!$C$27:$C$40)*2,ROWS(Fixtures_Rosters!$C$27:$C$40))</f>
        <v>4</v>
      </c>
      <c r="O769" s="44" t="b">
        <f t="shared" si="172"/>
        <v>1</v>
      </c>
      <c r="P769" s="44">
        <f>IF(AND(INDEX($F$2:$F$15,$A769),$G769,$H769,$I769,$J769,$K769,$O769),$M769*Validation_Lists!$I$3*Validation_Lists!$I$3+$L769*Validation_Lists!$I$3+$N769,Validation_Lists!$I$2)</f>
        <v>999999</v>
      </c>
    </row>
    <row r="770" spans="1:16" x14ac:dyDescent="0.2">
      <c r="A770" s="44">
        <v>14</v>
      </c>
      <c r="B770" s="44">
        <v>14</v>
      </c>
      <c r="C770" s="44">
        <v>2</v>
      </c>
      <c r="D770" s="44" t="s">
        <v>57</v>
      </c>
      <c r="E770" s="44">
        <v>7</v>
      </c>
      <c r="F770" s="44" t="str">
        <f>IF(Fixtures_Rosters!$C$33="","",Fixtures_Rosters!$C$33)</f>
        <v/>
      </c>
      <c r="G770" s="44" t="b">
        <f>AND(LEN($F770&amp;"")&gt;0,UPPER(INDEX(Fixtures_Rosters!$F$27:$F$40,$E770))="YES")</f>
        <v>0</v>
      </c>
      <c r="H770" s="44" t="b">
        <f>INDEX(Fixtures_Rosters!$L$27:$AA$40,$E770,INDEX($D$2:$D$15,$A770))="Available"</f>
        <v>1</v>
      </c>
      <c r="I770" s="44" t="b">
        <f>UPPER(INDEX(Fixtures_Rosters!$I$27:$I$40,$E770))="YES"</f>
        <v>1</v>
      </c>
      <c r="J770" s="44" t="b">
        <f>TRUE</f>
        <v>1</v>
      </c>
      <c r="K770" s="44" t="b">
        <f t="shared" si="170"/>
        <v>0</v>
      </c>
      <c r="L770" s="44">
        <f t="shared" si="167"/>
        <v>78</v>
      </c>
      <c r="M770" s="44">
        <f t="shared" si="171"/>
        <v>13</v>
      </c>
      <c r="N770" s="44">
        <f>MOD($E770-$A770-$C770+ROWS(Fixtures_Rosters!$C$27:$C$40)*2,ROWS(Fixtures_Rosters!$C$27:$C$40))</f>
        <v>5</v>
      </c>
      <c r="O770" s="44" t="b">
        <f t="shared" si="172"/>
        <v>1</v>
      </c>
      <c r="P770" s="44">
        <f>IF(AND(INDEX($F$2:$F$15,$A770),$G770,$H770,$I770,$J770,$K770,$O770),$M770*Validation_Lists!$I$3*Validation_Lists!$I$3+$L770*Validation_Lists!$I$3+$N770,Validation_Lists!$I$2)</f>
        <v>999999</v>
      </c>
    </row>
    <row r="771" spans="1:16" x14ac:dyDescent="0.2">
      <c r="A771" s="44">
        <v>14</v>
      </c>
      <c r="B771" s="44">
        <v>14</v>
      </c>
      <c r="C771" s="44">
        <v>2</v>
      </c>
      <c r="D771" s="44" t="s">
        <v>57</v>
      </c>
      <c r="E771" s="44">
        <v>8</v>
      </c>
      <c r="F771" s="44" t="str">
        <f>IF(Fixtures_Rosters!$C$34="","",Fixtures_Rosters!$C$34)</f>
        <v/>
      </c>
      <c r="G771" s="44" t="b">
        <f>AND(LEN($F771&amp;"")&gt;0,UPPER(INDEX(Fixtures_Rosters!$F$27:$F$40,$E771))="YES")</f>
        <v>0</v>
      </c>
      <c r="H771" s="44" t="b">
        <f>INDEX(Fixtures_Rosters!$L$27:$AA$40,$E771,INDEX($D$2:$D$15,$A771))="Available"</f>
        <v>1</v>
      </c>
      <c r="I771" s="44" t="b">
        <f>UPPER(INDEX(Fixtures_Rosters!$I$27:$I$40,$E771))="YES"</f>
        <v>1</v>
      </c>
      <c r="J771" s="44" t="b">
        <f>TRUE</f>
        <v>1</v>
      </c>
      <c r="K771" s="44" t="b">
        <f t="shared" si="170"/>
        <v>0</v>
      </c>
      <c r="L771" s="44">
        <f t="shared" si="167"/>
        <v>78</v>
      </c>
      <c r="M771" s="44">
        <f t="shared" si="171"/>
        <v>13</v>
      </c>
      <c r="N771" s="44">
        <f>MOD($E771-$A771-$C771+ROWS(Fixtures_Rosters!$C$27:$C$40)*2,ROWS(Fixtures_Rosters!$C$27:$C$40))</f>
        <v>6</v>
      </c>
      <c r="O771" s="44" t="b">
        <f t="shared" si="172"/>
        <v>1</v>
      </c>
      <c r="P771" s="44">
        <f>IF(AND(INDEX($F$2:$F$15,$A771),$G771,$H771,$I771,$J771,$K771,$O771),$M771*Validation_Lists!$I$3*Validation_Lists!$I$3+$L771*Validation_Lists!$I$3+$N771,Validation_Lists!$I$2)</f>
        <v>999999</v>
      </c>
    </row>
    <row r="772" spans="1:16" x14ac:dyDescent="0.2">
      <c r="A772" s="44">
        <v>14</v>
      </c>
      <c r="B772" s="44">
        <v>14</v>
      </c>
      <c r="C772" s="44">
        <v>2</v>
      </c>
      <c r="D772" s="44" t="s">
        <v>57</v>
      </c>
      <c r="E772" s="44">
        <v>9</v>
      </c>
      <c r="F772" s="44" t="str">
        <f>IF(Fixtures_Rosters!$C$35="","",Fixtures_Rosters!$C$35)</f>
        <v/>
      </c>
      <c r="G772" s="44" t="b">
        <f>AND(LEN($F772&amp;"")&gt;0,UPPER(INDEX(Fixtures_Rosters!$F$27:$F$40,$E772))="YES")</f>
        <v>0</v>
      </c>
      <c r="H772" s="44" t="b">
        <f>INDEX(Fixtures_Rosters!$L$27:$AA$40,$E772,INDEX($D$2:$D$15,$A772))="Available"</f>
        <v>1</v>
      </c>
      <c r="I772" s="44" t="b">
        <f>UPPER(INDEX(Fixtures_Rosters!$I$27:$I$40,$E772))="YES"</f>
        <v>1</v>
      </c>
      <c r="J772" s="44" t="b">
        <f>TRUE</f>
        <v>1</v>
      </c>
      <c r="K772" s="44" t="b">
        <f t="shared" si="170"/>
        <v>0</v>
      </c>
      <c r="L772" s="44">
        <f t="shared" si="167"/>
        <v>78</v>
      </c>
      <c r="M772" s="44">
        <f t="shared" si="171"/>
        <v>13</v>
      </c>
      <c r="N772" s="44">
        <f>MOD($E772-$A772-$C772+ROWS(Fixtures_Rosters!$C$27:$C$40)*2,ROWS(Fixtures_Rosters!$C$27:$C$40))</f>
        <v>7</v>
      </c>
      <c r="O772" s="44" t="b">
        <f t="shared" si="172"/>
        <v>1</v>
      </c>
      <c r="P772" s="44">
        <f>IF(AND(INDEX($F$2:$F$15,$A772),$G772,$H772,$I772,$J772,$K772,$O772),$M772*Validation_Lists!$I$3*Validation_Lists!$I$3+$L772*Validation_Lists!$I$3+$N772,Validation_Lists!$I$2)</f>
        <v>999999</v>
      </c>
    </row>
    <row r="773" spans="1:16" x14ac:dyDescent="0.2">
      <c r="A773" s="44">
        <v>14</v>
      </c>
      <c r="B773" s="44">
        <v>14</v>
      </c>
      <c r="C773" s="44">
        <v>2</v>
      </c>
      <c r="D773" s="44" t="s">
        <v>57</v>
      </c>
      <c r="E773" s="44">
        <v>10</v>
      </c>
      <c r="F773" s="44" t="str">
        <f>IF(Fixtures_Rosters!$C$36="","",Fixtures_Rosters!$C$36)</f>
        <v/>
      </c>
      <c r="G773" s="44" t="b">
        <f>AND(LEN($F773&amp;"")&gt;0,UPPER(INDEX(Fixtures_Rosters!$F$27:$F$40,$E773))="YES")</f>
        <v>0</v>
      </c>
      <c r="H773" s="44" t="b">
        <f>INDEX(Fixtures_Rosters!$L$27:$AA$40,$E773,INDEX($D$2:$D$15,$A773))="Available"</f>
        <v>1</v>
      </c>
      <c r="I773" s="44" t="b">
        <f>UPPER(INDEX(Fixtures_Rosters!$I$27:$I$40,$E773))="YES"</f>
        <v>1</v>
      </c>
      <c r="J773" s="44" t="b">
        <f>TRUE</f>
        <v>1</v>
      </c>
      <c r="K773" s="44" t="b">
        <f t="shared" si="170"/>
        <v>0</v>
      </c>
      <c r="L773" s="44">
        <f t="shared" si="167"/>
        <v>78</v>
      </c>
      <c r="M773" s="44">
        <f t="shared" si="171"/>
        <v>13</v>
      </c>
      <c r="N773" s="44">
        <f>MOD($E773-$A773-$C773+ROWS(Fixtures_Rosters!$C$27:$C$40)*2,ROWS(Fixtures_Rosters!$C$27:$C$40))</f>
        <v>8</v>
      </c>
      <c r="O773" s="44" t="b">
        <f t="shared" si="172"/>
        <v>1</v>
      </c>
      <c r="P773" s="44">
        <f>IF(AND(INDEX($F$2:$F$15,$A773),$G773,$H773,$I773,$J773,$K773,$O773),$M773*Validation_Lists!$I$3*Validation_Lists!$I$3+$L773*Validation_Lists!$I$3+$N773,Validation_Lists!$I$2)</f>
        <v>999999</v>
      </c>
    </row>
    <row r="774" spans="1:16" x14ac:dyDescent="0.2">
      <c r="A774" s="44">
        <v>14</v>
      </c>
      <c r="B774" s="44">
        <v>14</v>
      </c>
      <c r="C774" s="44">
        <v>2</v>
      </c>
      <c r="D774" s="44" t="s">
        <v>57</v>
      </c>
      <c r="E774" s="44">
        <v>11</v>
      </c>
      <c r="F774" s="44" t="str">
        <f>IF(Fixtures_Rosters!$C$37="","",Fixtures_Rosters!$C$37)</f>
        <v/>
      </c>
      <c r="G774" s="44" t="b">
        <f>AND(LEN($F774&amp;"")&gt;0,UPPER(INDEX(Fixtures_Rosters!$F$27:$F$40,$E774))="YES")</f>
        <v>0</v>
      </c>
      <c r="H774" s="44" t="b">
        <f>INDEX(Fixtures_Rosters!$L$27:$AA$40,$E774,INDEX($D$2:$D$15,$A774))="Available"</f>
        <v>1</v>
      </c>
      <c r="I774" s="44" t="b">
        <f>UPPER(INDEX(Fixtures_Rosters!$I$27:$I$40,$E774))="YES"</f>
        <v>1</v>
      </c>
      <c r="J774" s="44" t="b">
        <f>TRUE</f>
        <v>1</v>
      </c>
      <c r="K774" s="44" t="b">
        <f t="shared" si="170"/>
        <v>0</v>
      </c>
      <c r="L774" s="44">
        <f t="shared" si="167"/>
        <v>78</v>
      </c>
      <c r="M774" s="44">
        <f t="shared" si="171"/>
        <v>13</v>
      </c>
      <c r="N774" s="44">
        <f>MOD($E774-$A774-$C774+ROWS(Fixtures_Rosters!$C$27:$C$40)*2,ROWS(Fixtures_Rosters!$C$27:$C$40))</f>
        <v>9</v>
      </c>
      <c r="O774" s="44" t="b">
        <f t="shared" si="172"/>
        <v>1</v>
      </c>
      <c r="P774" s="44">
        <f>IF(AND(INDEX($F$2:$F$15,$A774),$G774,$H774,$I774,$J774,$K774,$O774),$M774*Validation_Lists!$I$3*Validation_Lists!$I$3+$L774*Validation_Lists!$I$3+$N774,Validation_Lists!$I$2)</f>
        <v>999999</v>
      </c>
    </row>
    <row r="775" spans="1:16" x14ac:dyDescent="0.2">
      <c r="A775" s="44">
        <v>14</v>
      </c>
      <c r="B775" s="44">
        <v>14</v>
      </c>
      <c r="C775" s="44">
        <v>2</v>
      </c>
      <c r="D775" s="44" t="s">
        <v>57</v>
      </c>
      <c r="E775" s="44">
        <v>12</v>
      </c>
      <c r="F775" s="44" t="str">
        <f>IF(Fixtures_Rosters!$C$38="","",Fixtures_Rosters!$C$38)</f>
        <v/>
      </c>
      <c r="G775" s="44" t="b">
        <f>AND(LEN($F775&amp;"")&gt;0,UPPER(INDEX(Fixtures_Rosters!$F$27:$F$40,$E775))="YES")</f>
        <v>0</v>
      </c>
      <c r="H775" s="44" t="b">
        <f>INDEX(Fixtures_Rosters!$L$27:$AA$40,$E775,INDEX($D$2:$D$15,$A775))="Available"</f>
        <v>1</v>
      </c>
      <c r="I775" s="44" t="b">
        <f>UPPER(INDEX(Fixtures_Rosters!$I$27:$I$40,$E775))="YES"</f>
        <v>1</v>
      </c>
      <c r="J775" s="44" t="b">
        <f>TRUE</f>
        <v>1</v>
      </c>
      <c r="K775" s="44" t="b">
        <f t="shared" si="170"/>
        <v>0</v>
      </c>
      <c r="L775" s="44">
        <f t="shared" si="167"/>
        <v>78</v>
      </c>
      <c r="M775" s="44">
        <f t="shared" si="171"/>
        <v>13</v>
      </c>
      <c r="N775" s="44">
        <f>MOD($E775-$A775-$C775+ROWS(Fixtures_Rosters!$C$27:$C$40)*2,ROWS(Fixtures_Rosters!$C$27:$C$40))</f>
        <v>10</v>
      </c>
      <c r="O775" s="44" t="b">
        <f t="shared" si="172"/>
        <v>1</v>
      </c>
      <c r="P775" s="44">
        <f>IF(AND(INDEX($F$2:$F$15,$A775),$G775,$H775,$I775,$J775,$K775,$O775),$M775*Validation_Lists!$I$3*Validation_Lists!$I$3+$L775*Validation_Lists!$I$3+$N775,Validation_Lists!$I$2)</f>
        <v>999999</v>
      </c>
    </row>
    <row r="776" spans="1:16" x14ac:dyDescent="0.2">
      <c r="A776" s="44">
        <v>14</v>
      </c>
      <c r="B776" s="44">
        <v>14</v>
      </c>
      <c r="C776" s="44">
        <v>2</v>
      </c>
      <c r="D776" s="44" t="s">
        <v>57</v>
      </c>
      <c r="E776" s="44">
        <v>13</v>
      </c>
      <c r="F776" s="44" t="str">
        <f>IF(Fixtures_Rosters!$C$39="","",Fixtures_Rosters!$C$39)</f>
        <v/>
      </c>
      <c r="G776" s="44" t="b">
        <f>AND(LEN($F776&amp;"")&gt;0,UPPER(INDEX(Fixtures_Rosters!$F$27:$F$40,$E776))="YES")</f>
        <v>0</v>
      </c>
      <c r="H776" s="44" t="b">
        <f>INDEX(Fixtures_Rosters!$L$27:$AA$40,$E776,INDEX($D$2:$D$15,$A776))="Available"</f>
        <v>1</v>
      </c>
      <c r="I776" s="44" t="b">
        <f>UPPER(INDEX(Fixtures_Rosters!$I$27:$I$40,$E776))="YES"</f>
        <v>1</v>
      </c>
      <c r="J776" s="44" t="b">
        <f>TRUE</f>
        <v>1</v>
      </c>
      <c r="K776" s="44" t="b">
        <f t="shared" si="170"/>
        <v>0</v>
      </c>
      <c r="L776" s="44">
        <f t="shared" si="167"/>
        <v>78</v>
      </c>
      <c r="M776" s="44">
        <f t="shared" si="171"/>
        <v>13</v>
      </c>
      <c r="N776" s="44">
        <f>MOD($E776-$A776-$C776+ROWS(Fixtures_Rosters!$C$27:$C$40)*2,ROWS(Fixtures_Rosters!$C$27:$C$40))</f>
        <v>11</v>
      </c>
      <c r="O776" s="44" t="b">
        <f t="shared" si="172"/>
        <v>1</v>
      </c>
      <c r="P776" s="44">
        <f>IF(AND(INDEX($F$2:$F$15,$A776),$G776,$H776,$I776,$J776,$K776,$O776),$M776*Validation_Lists!$I$3*Validation_Lists!$I$3+$L776*Validation_Lists!$I$3+$N776,Validation_Lists!$I$2)</f>
        <v>999999</v>
      </c>
    </row>
    <row r="777" spans="1:16" x14ac:dyDescent="0.2">
      <c r="A777" s="44">
        <v>14</v>
      </c>
      <c r="B777" s="44">
        <v>14</v>
      </c>
      <c r="C777" s="44">
        <v>2</v>
      </c>
      <c r="D777" s="44" t="s">
        <v>57</v>
      </c>
      <c r="E777" s="44">
        <v>14</v>
      </c>
      <c r="F777" s="44" t="str">
        <f>IF(Fixtures_Rosters!$C$40="","",Fixtures_Rosters!$C$40)</f>
        <v/>
      </c>
      <c r="G777" s="44" t="b">
        <f>AND(LEN($F777&amp;"")&gt;0,UPPER(INDEX(Fixtures_Rosters!$F$27:$F$40,$E777))="YES")</f>
        <v>0</v>
      </c>
      <c r="H777" s="44" t="b">
        <f>INDEX(Fixtures_Rosters!$L$27:$AA$40,$E777,INDEX($D$2:$D$15,$A777))="Available"</f>
        <v>1</v>
      </c>
      <c r="I777" s="44" t="b">
        <f>UPPER(INDEX(Fixtures_Rosters!$I$27:$I$40,$E777))="YES"</f>
        <v>1</v>
      </c>
      <c r="J777" s="44" t="b">
        <f>TRUE</f>
        <v>1</v>
      </c>
      <c r="K777" s="44" t="b">
        <f t="shared" si="170"/>
        <v>0</v>
      </c>
      <c r="L777" s="44">
        <f t="shared" si="167"/>
        <v>78</v>
      </c>
      <c r="M777" s="44">
        <f t="shared" si="171"/>
        <v>13</v>
      </c>
      <c r="N777" s="44">
        <f>MOD($E777-$A777-$C777+ROWS(Fixtures_Rosters!$C$27:$C$40)*2,ROWS(Fixtures_Rosters!$C$27:$C$40))</f>
        <v>12</v>
      </c>
      <c r="O777" s="44" t="b">
        <f t="shared" si="172"/>
        <v>1</v>
      </c>
      <c r="P777" s="44">
        <f>IF(AND(INDEX($F$2:$F$15,$A777),$G777,$H777,$I777,$J777,$K777,$O777),$M777*Validation_Lists!$I$3*Validation_Lists!$I$3+$L777*Validation_Lists!$I$3+$N777,Validation_Lists!$I$2)</f>
        <v>999999</v>
      </c>
    </row>
    <row r="778" spans="1:16" x14ac:dyDescent="0.2">
      <c r="A778" s="44">
        <v>14</v>
      </c>
      <c r="B778" s="44">
        <v>14</v>
      </c>
      <c r="C778" s="44">
        <v>3</v>
      </c>
      <c r="D778" s="44" t="s">
        <v>58</v>
      </c>
      <c r="E778" s="44">
        <v>1</v>
      </c>
      <c r="F778" s="44" t="str">
        <f>IF(Fixtures_Rosters!$C$27="","",Fixtures_Rosters!$C$27)</f>
        <v/>
      </c>
      <c r="G778" s="44" t="b">
        <f>AND(LEN($F778&amp;"")&gt;0,UPPER(INDEX(Fixtures_Rosters!$F$27:$F$40,$E778))="YES")</f>
        <v>0</v>
      </c>
      <c r="H778" s="44" t="b">
        <f>INDEX(Fixtures_Rosters!$L$27:$AA$40,$E778,INDEX($D$2:$D$15,$A778))="Available"</f>
        <v>1</v>
      </c>
      <c r="I778" s="44" t="b">
        <f>UPPER(INDEX(Fixtures_Rosters!$J$27:$J$40,$E778))="YES"</f>
        <v>1</v>
      </c>
      <c r="J778" s="44" t="b">
        <f>TRUE</f>
        <v>1</v>
      </c>
      <c r="K778" s="44" t="b">
        <f t="shared" ref="K778:K791" si="173">COUNTIF($J$15:$K$15,$F778)=0</f>
        <v>0</v>
      </c>
      <c r="L778" s="44">
        <f t="shared" si="167"/>
        <v>78</v>
      </c>
      <c r="M778" s="44">
        <f t="shared" ref="M778:M791" si="174">COUNTIF($L$2:$L$14,$F778)</f>
        <v>13</v>
      </c>
      <c r="N778" s="44">
        <f>MOD($E778-$A778-$C778+ROWS(Fixtures_Rosters!$C$27:$C$40)*2,ROWS(Fixtures_Rosters!$C$27:$C$40))</f>
        <v>12</v>
      </c>
      <c r="O778" s="44" t="b">
        <f t="shared" ref="O778:O791" si="175">OR($C$15&lt;&gt;$C$14+1,$F$14=FALSE,$F778&lt;&gt;$L$14)</f>
        <v>1</v>
      </c>
      <c r="P778" s="44">
        <f>IF(AND(INDEX($F$2:$F$15,$A778),$G778,$H778,$I778,$J778,$K778,$O778),$M778*Validation_Lists!$I$3*Validation_Lists!$I$3+$L778*Validation_Lists!$I$3+$N778,Validation_Lists!$I$2)</f>
        <v>999999</v>
      </c>
    </row>
    <row r="779" spans="1:16" x14ac:dyDescent="0.2">
      <c r="A779" s="44">
        <v>14</v>
      </c>
      <c r="B779" s="44">
        <v>14</v>
      </c>
      <c r="C779" s="44">
        <v>3</v>
      </c>
      <c r="D779" s="44" t="s">
        <v>58</v>
      </c>
      <c r="E779" s="44">
        <v>2</v>
      </c>
      <c r="F779" s="44" t="str">
        <f>IF(Fixtures_Rosters!$C$28="","",Fixtures_Rosters!$C$28)</f>
        <v/>
      </c>
      <c r="G779" s="44" t="b">
        <f>AND(LEN($F779&amp;"")&gt;0,UPPER(INDEX(Fixtures_Rosters!$F$27:$F$40,$E779))="YES")</f>
        <v>0</v>
      </c>
      <c r="H779" s="44" t="b">
        <f>INDEX(Fixtures_Rosters!$L$27:$AA$40,$E779,INDEX($D$2:$D$15,$A779))="Available"</f>
        <v>1</v>
      </c>
      <c r="I779" s="44" t="b">
        <f>UPPER(INDEX(Fixtures_Rosters!$J$27:$J$40,$E779))="YES"</f>
        <v>1</v>
      </c>
      <c r="J779" s="44" t="b">
        <f>TRUE</f>
        <v>1</v>
      </c>
      <c r="K779" s="44" t="b">
        <f t="shared" si="173"/>
        <v>0</v>
      </c>
      <c r="L779" s="44">
        <f t="shared" si="167"/>
        <v>78</v>
      </c>
      <c r="M779" s="44">
        <f t="shared" si="174"/>
        <v>13</v>
      </c>
      <c r="N779" s="44">
        <f>MOD($E779-$A779-$C779+ROWS(Fixtures_Rosters!$C$27:$C$40)*2,ROWS(Fixtures_Rosters!$C$27:$C$40))</f>
        <v>13</v>
      </c>
      <c r="O779" s="44" t="b">
        <f t="shared" si="175"/>
        <v>1</v>
      </c>
      <c r="P779" s="44">
        <f>IF(AND(INDEX($F$2:$F$15,$A779),$G779,$H779,$I779,$J779,$K779,$O779),$M779*Validation_Lists!$I$3*Validation_Lists!$I$3+$L779*Validation_Lists!$I$3+$N779,Validation_Lists!$I$2)</f>
        <v>999999</v>
      </c>
    </row>
    <row r="780" spans="1:16" x14ac:dyDescent="0.2">
      <c r="A780" s="44">
        <v>14</v>
      </c>
      <c r="B780" s="44">
        <v>14</v>
      </c>
      <c r="C780" s="44">
        <v>3</v>
      </c>
      <c r="D780" s="44" t="s">
        <v>58</v>
      </c>
      <c r="E780" s="44">
        <v>3</v>
      </c>
      <c r="F780" s="44" t="str">
        <f>IF(Fixtures_Rosters!$C$29="","",Fixtures_Rosters!$C$29)</f>
        <v/>
      </c>
      <c r="G780" s="44" t="b">
        <f>AND(LEN($F780&amp;"")&gt;0,UPPER(INDEX(Fixtures_Rosters!$F$27:$F$40,$E780))="YES")</f>
        <v>0</v>
      </c>
      <c r="H780" s="44" t="b">
        <f>INDEX(Fixtures_Rosters!$L$27:$AA$40,$E780,INDEX($D$2:$D$15,$A780))="Available"</f>
        <v>1</v>
      </c>
      <c r="I780" s="44" t="b">
        <f>UPPER(INDEX(Fixtures_Rosters!$J$27:$J$40,$E780))="YES"</f>
        <v>1</v>
      </c>
      <c r="J780" s="44" t="b">
        <f>TRUE</f>
        <v>1</v>
      </c>
      <c r="K780" s="44" t="b">
        <f t="shared" si="173"/>
        <v>0</v>
      </c>
      <c r="L780" s="44">
        <f t="shared" si="167"/>
        <v>78</v>
      </c>
      <c r="M780" s="44">
        <f t="shared" si="174"/>
        <v>13</v>
      </c>
      <c r="N780" s="44">
        <f>MOD($E780-$A780-$C780+ROWS(Fixtures_Rosters!$C$27:$C$40)*2,ROWS(Fixtures_Rosters!$C$27:$C$40))</f>
        <v>0</v>
      </c>
      <c r="O780" s="44" t="b">
        <f t="shared" si="175"/>
        <v>1</v>
      </c>
      <c r="P780" s="44">
        <f>IF(AND(INDEX($F$2:$F$15,$A780),$G780,$H780,$I780,$J780,$K780,$O780),$M780*Validation_Lists!$I$3*Validation_Lists!$I$3+$L780*Validation_Lists!$I$3+$N780,Validation_Lists!$I$2)</f>
        <v>999999</v>
      </c>
    </row>
    <row r="781" spans="1:16" x14ac:dyDescent="0.2">
      <c r="A781" s="44">
        <v>14</v>
      </c>
      <c r="B781" s="44">
        <v>14</v>
      </c>
      <c r="C781" s="44">
        <v>3</v>
      </c>
      <c r="D781" s="44" t="s">
        <v>58</v>
      </c>
      <c r="E781" s="44">
        <v>4</v>
      </c>
      <c r="F781" s="44" t="str">
        <f>IF(Fixtures_Rosters!$C$30="","",Fixtures_Rosters!$C$30)</f>
        <v/>
      </c>
      <c r="G781" s="44" t="b">
        <f>AND(LEN($F781&amp;"")&gt;0,UPPER(INDEX(Fixtures_Rosters!$F$27:$F$40,$E781))="YES")</f>
        <v>0</v>
      </c>
      <c r="H781" s="44" t="b">
        <f>INDEX(Fixtures_Rosters!$L$27:$AA$40,$E781,INDEX($D$2:$D$15,$A781))="Available"</f>
        <v>1</v>
      </c>
      <c r="I781" s="44" t="b">
        <f>UPPER(INDEX(Fixtures_Rosters!$J$27:$J$40,$E781))="YES"</f>
        <v>1</v>
      </c>
      <c r="J781" s="44" t="b">
        <f>TRUE</f>
        <v>1</v>
      </c>
      <c r="K781" s="44" t="b">
        <f t="shared" si="173"/>
        <v>0</v>
      </c>
      <c r="L781" s="44">
        <f t="shared" si="167"/>
        <v>78</v>
      </c>
      <c r="M781" s="44">
        <f t="shared" si="174"/>
        <v>13</v>
      </c>
      <c r="N781" s="44">
        <f>MOD($E781-$A781-$C781+ROWS(Fixtures_Rosters!$C$27:$C$40)*2,ROWS(Fixtures_Rosters!$C$27:$C$40))</f>
        <v>1</v>
      </c>
      <c r="O781" s="44" t="b">
        <f t="shared" si="175"/>
        <v>1</v>
      </c>
      <c r="P781" s="44">
        <f>IF(AND(INDEX($F$2:$F$15,$A781),$G781,$H781,$I781,$J781,$K781,$O781),$M781*Validation_Lists!$I$3*Validation_Lists!$I$3+$L781*Validation_Lists!$I$3+$N781,Validation_Lists!$I$2)</f>
        <v>999999</v>
      </c>
    </row>
    <row r="782" spans="1:16" x14ac:dyDescent="0.2">
      <c r="A782" s="44">
        <v>14</v>
      </c>
      <c r="B782" s="44">
        <v>14</v>
      </c>
      <c r="C782" s="44">
        <v>3</v>
      </c>
      <c r="D782" s="44" t="s">
        <v>58</v>
      </c>
      <c r="E782" s="44">
        <v>5</v>
      </c>
      <c r="F782" s="44" t="str">
        <f>IF(Fixtures_Rosters!$C$31="","",Fixtures_Rosters!$C$31)</f>
        <v/>
      </c>
      <c r="G782" s="44" t="b">
        <f>AND(LEN($F782&amp;"")&gt;0,UPPER(INDEX(Fixtures_Rosters!$F$27:$F$40,$E782))="YES")</f>
        <v>0</v>
      </c>
      <c r="H782" s="44" t="b">
        <f>INDEX(Fixtures_Rosters!$L$27:$AA$40,$E782,INDEX($D$2:$D$15,$A782))="Available"</f>
        <v>1</v>
      </c>
      <c r="I782" s="44" t="b">
        <f>UPPER(INDEX(Fixtures_Rosters!$J$27:$J$40,$E782))="YES"</f>
        <v>1</v>
      </c>
      <c r="J782" s="44" t="b">
        <f>TRUE</f>
        <v>1</v>
      </c>
      <c r="K782" s="44" t="b">
        <f t="shared" si="173"/>
        <v>0</v>
      </c>
      <c r="L782" s="44">
        <f t="shared" ref="L782:L805" si="176">COUNTIF($H$2:$M$14,$F782)</f>
        <v>78</v>
      </c>
      <c r="M782" s="44">
        <f t="shared" si="174"/>
        <v>13</v>
      </c>
      <c r="N782" s="44">
        <f>MOD($E782-$A782-$C782+ROWS(Fixtures_Rosters!$C$27:$C$40)*2,ROWS(Fixtures_Rosters!$C$27:$C$40))</f>
        <v>2</v>
      </c>
      <c r="O782" s="44" t="b">
        <f t="shared" si="175"/>
        <v>1</v>
      </c>
      <c r="P782" s="44">
        <f>IF(AND(INDEX($F$2:$F$15,$A782),$G782,$H782,$I782,$J782,$K782,$O782),$M782*Validation_Lists!$I$3*Validation_Lists!$I$3+$L782*Validation_Lists!$I$3+$N782,Validation_Lists!$I$2)</f>
        <v>999999</v>
      </c>
    </row>
    <row r="783" spans="1:16" x14ac:dyDescent="0.2">
      <c r="A783" s="44">
        <v>14</v>
      </c>
      <c r="B783" s="44">
        <v>14</v>
      </c>
      <c r="C783" s="44">
        <v>3</v>
      </c>
      <c r="D783" s="44" t="s">
        <v>58</v>
      </c>
      <c r="E783" s="44">
        <v>6</v>
      </c>
      <c r="F783" s="44" t="str">
        <f>IF(Fixtures_Rosters!$C$32="","",Fixtures_Rosters!$C$32)</f>
        <v/>
      </c>
      <c r="G783" s="44" t="b">
        <f>AND(LEN($F783&amp;"")&gt;0,UPPER(INDEX(Fixtures_Rosters!$F$27:$F$40,$E783))="YES")</f>
        <v>0</v>
      </c>
      <c r="H783" s="44" t="b">
        <f>INDEX(Fixtures_Rosters!$L$27:$AA$40,$E783,INDEX($D$2:$D$15,$A783))="Available"</f>
        <v>1</v>
      </c>
      <c r="I783" s="44" t="b">
        <f>UPPER(INDEX(Fixtures_Rosters!$J$27:$J$40,$E783))="YES"</f>
        <v>1</v>
      </c>
      <c r="J783" s="44" t="b">
        <f>TRUE</f>
        <v>1</v>
      </c>
      <c r="K783" s="44" t="b">
        <f t="shared" si="173"/>
        <v>0</v>
      </c>
      <c r="L783" s="44">
        <f t="shared" si="176"/>
        <v>78</v>
      </c>
      <c r="M783" s="44">
        <f t="shared" si="174"/>
        <v>13</v>
      </c>
      <c r="N783" s="44">
        <f>MOD($E783-$A783-$C783+ROWS(Fixtures_Rosters!$C$27:$C$40)*2,ROWS(Fixtures_Rosters!$C$27:$C$40))</f>
        <v>3</v>
      </c>
      <c r="O783" s="44" t="b">
        <f t="shared" si="175"/>
        <v>1</v>
      </c>
      <c r="P783" s="44">
        <f>IF(AND(INDEX($F$2:$F$15,$A783),$G783,$H783,$I783,$J783,$K783,$O783),$M783*Validation_Lists!$I$3*Validation_Lists!$I$3+$L783*Validation_Lists!$I$3+$N783,Validation_Lists!$I$2)</f>
        <v>999999</v>
      </c>
    </row>
    <row r="784" spans="1:16" x14ac:dyDescent="0.2">
      <c r="A784" s="44">
        <v>14</v>
      </c>
      <c r="B784" s="44">
        <v>14</v>
      </c>
      <c r="C784" s="44">
        <v>3</v>
      </c>
      <c r="D784" s="44" t="s">
        <v>58</v>
      </c>
      <c r="E784" s="44">
        <v>7</v>
      </c>
      <c r="F784" s="44" t="str">
        <f>IF(Fixtures_Rosters!$C$33="","",Fixtures_Rosters!$C$33)</f>
        <v/>
      </c>
      <c r="G784" s="44" t="b">
        <f>AND(LEN($F784&amp;"")&gt;0,UPPER(INDEX(Fixtures_Rosters!$F$27:$F$40,$E784))="YES")</f>
        <v>0</v>
      </c>
      <c r="H784" s="44" t="b">
        <f>INDEX(Fixtures_Rosters!$L$27:$AA$40,$E784,INDEX($D$2:$D$15,$A784))="Available"</f>
        <v>1</v>
      </c>
      <c r="I784" s="44" t="b">
        <f>UPPER(INDEX(Fixtures_Rosters!$J$27:$J$40,$E784))="YES"</f>
        <v>1</v>
      </c>
      <c r="J784" s="44" t="b">
        <f>TRUE</f>
        <v>1</v>
      </c>
      <c r="K784" s="44" t="b">
        <f t="shared" si="173"/>
        <v>0</v>
      </c>
      <c r="L784" s="44">
        <f t="shared" si="176"/>
        <v>78</v>
      </c>
      <c r="M784" s="44">
        <f t="shared" si="174"/>
        <v>13</v>
      </c>
      <c r="N784" s="44">
        <f>MOD($E784-$A784-$C784+ROWS(Fixtures_Rosters!$C$27:$C$40)*2,ROWS(Fixtures_Rosters!$C$27:$C$40))</f>
        <v>4</v>
      </c>
      <c r="O784" s="44" t="b">
        <f t="shared" si="175"/>
        <v>1</v>
      </c>
      <c r="P784" s="44">
        <f>IF(AND(INDEX($F$2:$F$15,$A784),$G784,$H784,$I784,$J784,$K784,$O784),$M784*Validation_Lists!$I$3*Validation_Lists!$I$3+$L784*Validation_Lists!$I$3+$N784,Validation_Lists!$I$2)</f>
        <v>999999</v>
      </c>
    </row>
    <row r="785" spans="1:16" x14ac:dyDescent="0.2">
      <c r="A785" s="44">
        <v>14</v>
      </c>
      <c r="B785" s="44">
        <v>14</v>
      </c>
      <c r="C785" s="44">
        <v>3</v>
      </c>
      <c r="D785" s="44" t="s">
        <v>58</v>
      </c>
      <c r="E785" s="44">
        <v>8</v>
      </c>
      <c r="F785" s="44" t="str">
        <f>IF(Fixtures_Rosters!$C$34="","",Fixtures_Rosters!$C$34)</f>
        <v/>
      </c>
      <c r="G785" s="44" t="b">
        <f>AND(LEN($F785&amp;"")&gt;0,UPPER(INDEX(Fixtures_Rosters!$F$27:$F$40,$E785))="YES")</f>
        <v>0</v>
      </c>
      <c r="H785" s="44" t="b">
        <f>INDEX(Fixtures_Rosters!$L$27:$AA$40,$E785,INDEX($D$2:$D$15,$A785))="Available"</f>
        <v>1</v>
      </c>
      <c r="I785" s="44" t="b">
        <f>UPPER(INDEX(Fixtures_Rosters!$J$27:$J$40,$E785))="YES"</f>
        <v>1</v>
      </c>
      <c r="J785" s="44" t="b">
        <f>TRUE</f>
        <v>1</v>
      </c>
      <c r="K785" s="44" t="b">
        <f t="shared" si="173"/>
        <v>0</v>
      </c>
      <c r="L785" s="44">
        <f t="shared" si="176"/>
        <v>78</v>
      </c>
      <c r="M785" s="44">
        <f t="shared" si="174"/>
        <v>13</v>
      </c>
      <c r="N785" s="44">
        <f>MOD($E785-$A785-$C785+ROWS(Fixtures_Rosters!$C$27:$C$40)*2,ROWS(Fixtures_Rosters!$C$27:$C$40))</f>
        <v>5</v>
      </c>
      <c r="O785" s="44" t="b">
        <f t="shared" si="175"/>
        <v>1</v>
      </c>
      <c r="P785" s="44">
        <f>IF(AND(INDEX($F$2:$F$15,$A785),$G785,$H785,$I785,$J785,$K785,$O785),$M785*Validation_Lists!$I$3*Validation_Lists!$I$3+$L785*Validation_Lists!$I$3+$N785,Validation_Lists!$I$2)</f>
        <v>999999</v>
      </c>
    </row>
    <row r="786" spans="1:16" x14ac:dyDescent="0.2">
      <c r="A786" s="44">
        <v>14</v>
      </c>
      <c r="B786" s="44">
        <v>14</v>
      </c>
      <c r="C786" s="44">
        <v>3</v>
      </c>
      <c r="D786" s="44" t="s">
        <v>58</v>
      </c>
      <c r="E786" s="44">
        <v>9</v>
      </c>
      <c r="F786" s="44" t="str">
        <f>IF(Fixtures_Rosters!$C$35="","",Fixtures_Rosters!$C$35)</f>
        <v/>
      </c>
      <c r="G786" s="44" t="b">
        <f>AND(LEN($F786&amp;"")&gt;0,UPPER(INDEX(Fixtures_Rosters!$F$27:$F$40,$E786))="YES")</f>
        <v>0</v>
      </c>
      <c r="H786" s="44" t="b">
        <f>INDEX(Fixtures_Rosters!$L$27:$AA$40,$E786,INDEX($D$2:$D$15,$A786))="Available"</f>
        <v>1</v>
      </c>
      <c r="I786" s="44" t="b">
        <f>UPPER(INDEX(Fixtures_Rosters!$J$27:$J$40,$E786))="YES"</f>
        <v>1</v>
      </c>
      <c r="J786" s="44" t="b">
        <f>TRUE</f>
        <v>1</v>
      </c>
      <c r="K786" s="44" t="b">
        <f t="shared" si="173"/>
        <v>0</v>
      </c>
      <c r="L786" s="44">
        <f t="shared" si="176"/>
        <v>78</v>
      </c>
      <c r="M786" s="44">
        <f t="shared" si="174"/>
        <v>13</v>
      </c>
      <c r="N786" s="44">
        <f>MOD($E786-$A786-$C786+ROWS(Fixtures_Rosters!$C$27:$C$40)*2,ROWS(Fixtures_Rosters!$C$27:$C$40))</f>
        <v>6</v>
      </c>
      <c r="O786" s="44" t="b">
        <f t="shared" si="175"/>
        <v>1</v>
      </c>
      <c r="P786" s="44">
        <f>IF(AND(INDEX($F$2:$F$15,$A786),$G786,$H786,$I786,$J786,$K786,$O786),$M786*Validation_Lists!$I$3*Validation_Lists!$I$3+$L786*Validation_Lists!$I$3+$N786,Validation_Lists!$I$2)</f>
        <v>999999</v>
      </c>
    </row>
    <row r="787" spans="1:16" x14ac:dyDescent="0.2">
      <c r="A787" s="44">
        <v>14</v>
      </c>
      <c r="B787" s="44">
        <v>14</v>
      </c>
      <c r="C787" s="44">
        <v>3</v>
      </c>
      <c r="D787" s="44" t="s">
        <v>58</v>
      </c>
      <c r="E787" s="44">
        <v>10</v>
      </c>
      <c r="F787" s="44" t="str">
        <f>IF(Fixtures_Rosters!$C$36="","",Fixtures_Rosters!$C$36)</f>
        <v/>
      </c>
      <c r="G787" s="44" t="b">
        <f>AND(LEN($F787&amp;"")&gt;0,UPPER(INDEX(Fixtures_Rosters!$F$27:$F$40,$E787))="YES")</f>
        <v>0</v>
      </c>
      <c r="H787" s="44" t="b">
        <f>INDEX(Fixtures_Rosters!$L$27:$AA$40,$E787,INDEX($D$2:$D$15,$A787))="Available"</f>
        <v>1</v>
      </c>
      <c r="I787" s="44" t="b">
        <f>UPPER(INDEX(Fixtures_Rosters!$J$27:$J$40,$E787))="YES"</f>
        <v>1</v>
      </c>
      <c r="J787" s="44" t="b">
        <f>TRUE</f>
        <v>1</v>
      </c>
      <c r="K787" s="44" t="b">
        <f t="shared" si="173"/>
        <v>0</v>
      </c>
      <c r="L787" s="44">
        <f t="shared" si="176"/>
        <v>78</v>
      </c>
      <c r="M787" s="44">
        <f t="shared" si="174"/>
        <v>13</v>
      </c>
      <c r="N787" s="44">
        <f>MOD($E787-$A787-$C787+ROWS(Fixtures_Rosters!$C$27:$C$40)*2,ROWS(Fixtures_Rosters!$C$27:$C$40))</f>
        <v>7</v>
      </c>
      <c r="O787" s="44" t="b">
        <f t="shared" si="175"/>
        <v>1</v>
      </c>
      <c r="P787" s="44">
        <f>IF(AND(INDEX($F$2:$F$15,$A787),$G787,$H787,$I787,$J787,$K787,$O787),$M787*Validation_Lists!$I$3*Validation_Lists!$I$3+$L787*Validation_Lists!$I$3+$N787,Validation_Lists!$I$2)</f>
        <v>999999</v>
      </c>
    </row>
    <row r="788" spans="1:16" x14ac:dyDescent="0.2">
      <c r="A788" s="44">
        <v>14</v>
      </c>
      <c r="B788" s="44">
        <v>14</v>
      </c>
      <c r="C788" s="44">
        <v>3</v>
      </c>
      <c r="D788" s="44" t="s">
        <v>58</v>
      </c>
      <c r="E788" s="44">
        <v>11</v>
      </c>
      <c r="F788" s="44" t="str">
        <f>IF(Fixtures_Rosters!$C$37="","",Fixtures_Rosters!$C$37)</f>
        <v/>
      </c>
      <c r="G788" s="44" t="b">
        <f>AND(LEN($F788&amp;"")&gt;0,UPPER(INDEX(Fixtures_Rosters!$F$27:$F$40,$E788))="YES")</f>
        <v>0</v>
      </c>
      <c r="H788" s="44" t="b">
        <f>INDEX(Fixtures_Rosters!$L$27:$AA$40,$E788,INDEX($D$2:$D$15,$A788))="Available"</f>
        <v>1</v>
      </c>
      <c r="I788" s="44" t="b">
        <f>UPPER(INDEX(Fixtures_Rosters!$J$27:$J$40,$E788))="YES"</f>
        <v>1</v>
      </c>
      <c r="J788" s="44" t="b">
        <f>TRUE</f>
        <v>1</v>
      </c>
      <c r="K788" s="44" t="b">
        <f t="shared" si="173"/>
        <v>0</v>
      </c>
      <c r="L788" s="44">
        <f t="shared" si="176"/>
        <v>78</v>
      </c>
      <c r="M788" s="44">
        <f t="shared" si="174"/>
        <v>13</v>
      </c>
      <c r="N788" s="44">
        <f>MOD($E788-$A788-$C788+ROWS(Fixtures_Rosters!$C$27:$C$40)*2,ROWS(Fixtures_Rosters!$C$27:$C$40))</f>
        <v>8</v>
      </c>
      <c r="O788" s="44" t="b">
        <f t="shared" si="175"/>
        <v>1</v>
      </c>
      <c r="P788" s="44">
        <f>IF(AND(INDEX($F$2:$F$15,$A788),$G788,$H788,$I788,$J788,$K788,$O788),$M788*Validation_Lists!$I$3*Validation_Lists!$I$3+$L788*Validation_Lists!$I$3+$N788,Validation_Lists!$I$2)</f>
        <v>999999</v>
      </c>
    </row>
    <row r="789" spans="1:16" x14ac:dyDescent="0.2">
      <c r="A789" s="44">
        <v>14</v>
      </c>
      <c r="B789" s="44">
        <v>14</v>
      </c>
      <c r="C789" s="44">
        <v>3</v>
      </c>
      <c r="D789" s="44" t="s">
        <v>58</v>
      </c>
      <c r="E789" s="44">
        <v>12</v>
      </c>
      <c r="F789" s="44" t="str">
        <f>IF(Fixtures_Rosters!$C$38="","",Fixtures_Rosters!$C$38)</f>
        <v/>
      </c>
      <c r="G789" s="44" t="b">
        <f>AND(LEN($F789&amp;"")&gt;0,UPPER(INDEX(Fixtures_Rosters!$F$27:$F$40,$E789))="YES")</f>
        <v>0</v>
      </c>
      <c r="H789" s="44" t="b">
        <f>INDEX(Fixtures_Rosters!$L$27:$AA$40,$E789,INDEX($D$2:$D$15,$A789))="Available"</f>
        <v>1</v>
      </c>
      <c r="I789" s="44" t="b">
        <f>UPPER(INDEX(Fixtures_Rosters!$J$27:$J$40,$E789))="YES"</f>
        <v>1</v>
      </c>
      <c r="J789" s="44" t="b">
        <f>TRUE</f>
        <v>1</v>
      </c>
      <c r="K789" s="44" t="b">
        <f t="shared" si="173"/>
        <v>0</v>
      </c>
      <c r="L789" s="44">
        <f t="shared" si="176"/>
        <v>78</v>
      </c>
      <c r="M789" s="44">
        <f t="shared" si="174"/>
        <v>13</v>
      </c>
      <c r="N789" s="44">
        <f>MOD($E789-$A789-$C789+ROWS(Fixtures_Rosters!$C$27:$C$40)*2,ROWS(Fixtures_Rosters!$C$27:$C$40))</f>
        <v>9</v>
      </c>
      <c r="O789" s="44" t="b">
        <f t="shared" si="175"/>
        <v>1</v>
      </c>
      <c r="P789" s="44">
        <f>IF(AND(INDEX($F$2:$F$15,$A789),$G789,$H789,$I789,$J789,$K789,$O789),$M789*Validation_Lists!$I$3*Validation_Lists!$I$3+$L789*Validation_Lists!$I$3+$N789,Validation_Lists!$I$2)</f>
        <v>999999</v>
      </c>
    </row>
    <row r="790" spans="1:16" x14ac:dyDescent="0.2">
      <c r="A790" s="44">
        <v>14</v>
      </c>
      <c r="B790" s="44">
        <v>14</v>
      </c>
      <c r="C790" s="44">
        <v>3</v>
      </c>
      <c r="D790" s="44" t="s">
        <v>58</v>
      </c>
      <c r="E790" s="44">
        <v>13</v>
      </c>
      <c r="F790" s="44" t="str">
        <f>IF(Fixtures_Rosters!$C$39="","",Fixtures_Rosters!$C$39)</f>
        <v/>
      </c>
      <c r="G790" s="44" t="b">
        <f>AND(LEN($F790&amp;"")&gt;0,UPPER(INDEX(Fixtures_Rosters!$F$27:$F$40,$E790))="YES")</f>
        <v>0</v>
      </c>
      <c r="H790" s="44" t="b">
        <f>INDEX(Fixtures_Rosters!$L$27:$AA$40,$E790,INDEX($D$2:$D$15,$A790))="Available"</f>
        <v>1</v>
      </c>
      <c r="I790" s="44" t="b">
        <f>UPPER(INDEX(Fixtures_Rosters!$J$27:$J$40,$E790))="YES"</f>
        <v>1</v>
      </c>
      <c r="J790" s="44" t="b">
        <f>TRUE</f>
        <v>1</v>
      </c>
      <c r="K790" s="44" t="b">
        <f t="shared" si="173"/>
        <v>0</v>
      </c>
      <c r="L790" s="44">
        <f t="shared" si="176"/>
        <v>78</v>
      </c>
      <c r="M790" s="44">
        <f t="shared" si="174"/>
        <v>13</v>
      </c>
      <c r="N790" s="44">
        <f>MOD($E790-$A790-$C790+ROWS(Fixtures_Rosters!$C$27:$C$40)*2,ROWS(Fixtures_Rosters!$C$27:$C$40))</f>
        <v>10</v>
      </c>
      <c r="O790" s="44" t="b">
        <f t="shared" si="175"/>
        <v>1</v>
      </c>
      <c r="P790" s="44">
        <f>IF(AND(INDEX($F$2:$F$15,$A790),$G790,$H790,$I790,$J790,$K790,$O790),$M790*Validation_Lists!$I$3*Validation_Lists!$I$3+$L790*Validation_Lists!$I$3+$N790,Validation_Lists!$I$2)</f>
        <v>999999</v>
      </c>
    </row>
    <row r="791" spans="1:16" x14ac:dyDescent="0.2">
      <c r="A791" s="44">
        <v>14</v>
      </c>
      <c r="B791" s="44">
        <v>14</v>
      </c>
      <c r="C791" s="44">
        <v>3</v>
      </c>
      <c r="D791" s="44" t="s">
        <v>58</v>
      </c>
      <c r="E791" s="44">
        <v>14</v>
      </c>
      <c r="F791" s="44" t="str">
        <f>IF(Fixtures_Rosters!$C$40="","",Fixtures_Rosters!$C$40)</f>
        <v/>
      </c>
      <c r="G791" s="44" t="b">
        <f>AND(LEN($F791&amp;"")&gt;0,UPPER(INDEX(Fixtures_Rosters!$F$27:$F$40,$E791))="YES")</f>
        <v>0</v>
      </c>
      <c r="H791" s="44" t="b">
        <f>INDEX(Fixtures_Rosters!$L$27:$AA$40,$E791,INDEX($D$2:$D$15,$A791))="Available"</f>
        <v>1</v>
      </c>
      <c r="I791" s="44" t="b">
        <f>UPPER(INDEX(Fixtures_Rosters!$J$27:$J$40,$E791))="YES"</f>
        <v>1</v>
      </c>
      <c r="J791" s="44" t="b">
        <f>TRUE</f>
        <v>1</v>
      </c>
      <c r="K791" s="44" t="b">
        <f t="shared" si="173"/>
        <v>0</v>
      </c>
      <c r="L791" s="44">
        <f t="shared" si="176"/>
        <v>78</v>
      </c>
      <c r="M791" s="44">
        <f t="shared" si="174"/>
        <v>13</v>
      </c>
      <c r="N791" s="44">
        <f>MOD($E791-$A791-$C791+ROWS(Fixtures_Rosters!$C$27:$C$40)*2,ROWS(Fixtures_Rosters!$C$27:$C$40))</f>
        <v>11</v>
      </c>
      <c r="O791" s="44" t="b">
        <f t="shared" si="175"/>
        <v>1</v>
      </c>
      <c r="P791" s="44">
        <f>IF(AND(INDEX($F$2:$F$15,$A791),$G791,$H791,$I791,$J791,$K791,$O791),$M791*Validation_Lists!$I$3*Validation_Lists!$I$3+$L791*Validation_Lists!$I$3+$N791,Validation_Lists!$I$2)</f>
        <v>999999</v>
      </c>
    </row>
    <row r="792" spans="1:16" x14ac:dyDescent="0.2">
      <c r="A792" s="44">
        <v>14</v>
      </c>
      <c r="B792" s="44">
        <v>14</v>
      </c>
      <c r="C792" s="44">
        <v>4</v>
      </c>
      <c r="D792" s="44" t="s">
        <v>59</v>
      </c>
      <c r="E792" s="44">
        <v>1</v>
      </c>
      <c r="F792" s="44" t="str">
        <f>IF(Fixtures_Rosters!$C$27="","",Fixtures_Rosters!$C$27)</f>
        <v/>
      </c>
      <c r="G792" s="44" t="b">
        <f>AND(LEN($F792&amp;"")&gt;0,UPPER(INDEX(Fixtures_Rosters!$F$27:$F$40,$E792))="YES")</f>
        <v>0</v>
      </c>
      <c r="H792" s="44" t="b">
        <f>INDEX(Fixtures_Rosters!$L$27:$AA$40,$E792,INDEX($D$2:$D$15,$A792))="Available"</f>
        <v>1</v>
      </c>
      <c r="I792" s="44" t="b">
        <f>AND(UPPER(INDEX($E$2:$E$15,$A792))="HOME",UPPER(INDEX(Fixtures_Rosters!$K$27:$K$40,$E792))="YES")</f>
        <v>0</v>
      </c>
      <c r="J792" s="44" t="b">
        <f>TRUE</f>
        <v>1</v>
      </c>
      <c r="K792" s="44" t="b">
        <f t="shared" ref="K792:K805" si="177">COUNTIF($J$15:$L$15,$F792)=0</f>
        <v>0</v>
      </c>
      <c r="L792" s="44">
        <f t="shared" si="176"/>
        <v>78</v>
      </c>
      <c r="M792" s="44">
        <f t="shared" ref="M792:M805" si="178">COUNTIF($M$2:$M$14,$F792)</f>
        <v>13</v>
      </c>
      <c r="N792" s="44">
        <f>MOD($E792-$A792-$C792+ROWS(Fixtures_Rosters!$C$27:$C$40)*2,ROWS(Fixtures_Rosters!$C$27:$C$40))</f>
        <v>11</v>
      </c>
      <c r="O792" s="44" t="b">
        <f t="shared" ref="O792:O805" si="179">OR($C$15&lt;&gt;$C$14+1,$F$14=FALSE,$F792&lt;&gt;$M$14)</f>
        <v>1</v>
      </c>
      <c r="P792" s="44">
        <f>IF(AND(INDEX($F$2:$F$15,$A792),$G792,$H792,$I792,$J792,$K792,$O792),$M792*Validation_Lists!$I$3*Validation_Lists!$I$3+$L792*Validation_Lists!$I$3+$N792,Validation_Lists!$I$2)</f>
        <v>999999</v>
      </c>
    </row>
    <row r="793" spans="1:16" x14ac:dyDescent="0.2">
      <c r="A793" s="44">
        <v>14</v>
      </c>
      <c r="B793" s="44">
        <v>14</v>
      </c>
      <c r="C793" s="44">
        <v>4</v>
      </c>
      <c r="D793" s="44" t="s">
        <v>59</v>
      </c>
      <c r="E793" s="44">
        <v>2</v>
      </c>
      <c r="F793" s="44" t="str">
        <f>IF(Fixtures_Rosters!$C$28="","",Fixtures_Rosters!$C$28)</f>
        <v/>
      </c>
      <c r="G793" s="44" t="b">
        <f>AND(LEN($F793&amp;"")&gt;0,UPPER(INDEX(Fixtures_Rosters!$F$27:$F$40,$E793))="YES")</f>
        <v>0</v>
      </c>
      <c r="H793" s="44" t="b">
        <f>INDEX(Fixtures_Rosters!$L$27:$AA$40,$E793,INDEX($D$2:$D$15,$A793))="Available"</f>
        <v>1</v>
      </c>
      <c r="I793" s="44" t="b">
        <f>AND(UPPER(INDEX($E$2:$E$15,$A793))="HOME",UPPER(INDEX(Fixtures_Rosters!$K$27:$K$40,$E793))="YES")</f>
        <v>0</v>
      </c>
      <c r="J793" s="44" t="b">
        <f>TRUE</f>
        <v>1</v>
      </c>
      <c r="K793" s="44" t="b">
        <f t="shared" si="177"/>
        <v>0</v>
      </c>
      <c r="L793" s="44">
        <f t="shared" si="176"/>
        <v>78</v>
      </c>
      <c r="M793" s="44">
        <f t="shared" si="178"/>
        <v>13</v>
      </c>
      <c r="N793" s="44">
        <f>MOD($E793-$A793-$C793+ROWS(Fixtures_Rosters!$C$27:$C$40)*2,ROWS(Fixtures_Rosters!$C$27:$C$40))</f>
        <v>12</v>
      </c>
      <c r="O793" s="44" t="b">
        <f t="shared" si="179"/>
        <v>1</v>
      </c>
      <c r="P793" s="44">
        <f>IF(AND(INDEX($F$2:$F$15,$A793),$G793,$H793,$I793,$J793,$K793,$O793),$M793*Validation_Lists!$I$3*Validation_Lists!$I$3+$L793*Validation_Lists!$I$3+$N793,Validation_Lists!$I$2)</f>
        <v>999999</v>
      </c>
    </row>
    <row r="794" spans="1:16" x14ac:dyDescent="0.2">
      <c r="A794" s="44">
        <v>14</v>
      </c>
      <c r="B794" s="44">
        <v>14</v>
      </c>
      <c r="C794" s="44">
        <v>4</v>
      </c>
      <c r="D794" s="44" t="s">
        <v>59</v>
      </c>
      <c r="E794" s="44">
        <v>3</v>
      </c>
      <c r="F794" s="44" t="str">
        <f>IF(Fixtures_Rosters!$C$29="","",Fixtures_Rosters!$C$29)</f>
        <v/>
      </c>
      <c r="G794" s="44" t="b">
        <f>AND(LEN($F794&amp;"")&gt;0,UPPER(INDEX(Fixtures_Rosters!$F$27:$F$40,$E794))="YES")</f>
        <v>0</v>
      </c>
      <c r="H794" s="44" t="b">
        <f>INDEX(Fixtures_Rosters!$L$27:$AA$40,$E794,INDEX($D$2:$D$15,$A794))="Available"</f>
        <v>1</v>
      </c>
      <c r="I794" s="44" t="b">
        <f>AND(UPPER(INDEX($E$2:$E$15,$A794))="HOME",UPPER(INDEX(Fixtures_Rosters!$K$27:$K$40,$E794))="YES")</f>
        <v>0</v>
      </c>
      <c r="J794" s="44" t="b">
        <f>TRUE</f>
        <v>1</v>
      </c>
      <c r="K794" s="44" t="b">
        <f t="shared" si="177"/>
        <v>0</v>
      </c>
      <c r="L794" s="44">
        <f t="shared" si="176"/>
        <v>78</v>
      </c>
      <c r="M794" s="44">
        <f t="shared" si="178"/>
        <v>13</v>
      </c>
      <c r="N794" s="44">
        <f>MOD($E794-$A794-$C794+ROWS(Fixtures_Rosters!$C$27:$C$40)*2,ROWS(Fixtures_Rosters!$C$27:$C$40))</f>
        <v>13</v>
      </c>
      <c r="O794" s="44" t="b">
        <f t="shared" si="179"/>
        <v>1</v>
      </c>
      <c r="P794" s="44">
        <f>IF(AND(INDEX($F$2:$F$15,$A794),$G794,$H794,$I794,$J794,$K794,$O794),$M794*Validation_Lists!$I$3*Validation_Lists!$I$3+$L794*Validation_Lists!$I$3+$N794,Validation_Lists!$I$2)</f>
        <v>999999</v>
      </c>
    </row>
    <row r="795" spans="1:16" x14ac:dyDescent="0.2">
      <c r="A795" s="44">
        <v>14</v>
      </c>
      <c r="B795" s="44">
        <v>14</v>
      </c>
      <c r="C795" s="44">
        <v>4</v>
      </c>
      <c r="D795" s="44" t="s">
        <v>59</v>
      </c>
      <c r="E795" s="44">
        <v>4</v>
      </c>
      <c r="F795" s="44" t="str">
        <f>IF(Fixtures_Rosters!$C$30="","",Fixtures_Rosters!$C$30)</f>
        <v/>
      </c>
      <c r="G795" s="44" t="b">
        <f>AND(LEN($F795&amp;"")&gt;0,UPPER(INDEX(Fixtures_Rosters!$F$27:$F$40,$E795))="YES")</f>
        <v>0</v>
      </c>
      <c r="H795" s="44" t="b">
        <f>INDEX(Fixtures_Rosters!$L$27:$AA$40,$E795,INDEX($D$2:$D$15,$A795))="Available"</f>
        <v>1</v>
      </c>
      <c r="I795" s="44" t="b">
        <f>AND(UPPER(INDEX($E$2:$E$15,$A795))="HOME",UPPER(INDEX(Fixtures_Rosters!$K$27:$K$40,$E795))="YES")</f>
        <v>0</v>
      </c>
      <c r="J795" s="44" t="b">
        <f>TRUE</f>
        <v>1</v>
      </c>
      <c r="K795" s="44" t="b">
        <f t="shared" si="177"/>
        <v>0</v>
      </c>
      <c r="L795" s="44">
        <f t="shared" si="176"/>
        <v>78</v>
      </c>
      <c r="M795" s="44">
        <f t="shared" si="178"/>
        <v>13</v>
      </c>
      <c r="N795" s="44">
        <f>MOD($E795-$A795-$C795+ROWS(Fixtures_Rosters!$C$27:$C$40)*2,ROWS(Fixtures_Rosters!$C$27:$C$40))</f>
        <v>0</v>
      </c>
      <c r="O795" s="44" t="b">
        <f t="shared" si="179"/>
        <v>1</v>
      </c>
      <c r="P795" s="44">
        <f>IF(AND(INDEX($F$2:$F$15,$A795),$G795,$H795,$I795,$J795,$K795,$O795),$M795*Validation_Lists!$I$3*Validation_Lists!$I$3+$L795*Validation_Lists!$I$3+$N795,Validation_Lists!$I$2)</f>
        <v>999999</v>
      </c>
    </row>
    <row r="796" spans="1:16" x14ac:dyDescent="0.2">
      <c r="A796" s="44">
        <v>14</v>
      </c>
      <c r="B796" s="44">
        <v>14</v>
      </c>
      <c r="C796" s="44">
        <v>4</v>
      </c>
      <c r="D796" s="44" t="s">
        <v>59</v>
      </c>
      <c r="E796" s="44">
        <v>5</v>
      </c>
      <c r="F796" s="44" t="str">
        <f>IF(Fixtures_Rosters!$C$31="","",Fixtures_Rosters!$C$31)</f>
        <v/>
      </c>
      <c r="G796" s="44" t="b">
        <f>AND(LEN($F796&amp;"")&gt;0,UPPER(INDEX(Fixtures_Rosters!$F$27:$F$40,$E796))="YES")</f>
        <v>0</v>
      </c>
      <c r="H796" s="44" t="b">
        <f>INDEX(Fixtures_Rosters!$L$27:$AA$40,$E796,INDEX($D$2:$D$15,$A796))="Available"</f>
        <v>1</v>
      </c>
      <c r="I796" s="44" t="b">
        <f>AND(UPPER(INDEX($E$2:$E$15,$A796))="HOME",UPPER(INDEX(Fixtures_Rosters!$K$27:$K$40,$E796))="YES")</f>
        <v>0</v>
      </c>
      <c r="J796" s="44" t="b">
        <f>TRUE</f>
        <v>1</v>
      </c>
      <c r="K796" s="44" t="b">
        <f t="shared" si="177"/>
        <v>0</v>
      </c>
      <c r="L796" s="44">
        <f t="shared" si="176"/>
        <v>78</v>
      </c>
      <c r="M796" s="44">
        <f t="shared" si="178"/>
        <v>13</v>
      </c>
      <c r="N796" s="44">
        <f>MOD($E796-$A796-$C796+ROWS(Fixtures_Rosters!$C$27:$C$40)*2,ROWS(Fixtures_Rosters!$C$27:$C$40))</f>
        <v>1</v>
      </c>
      <c r="O796" s="44" t="b">
        <f t="shared" si="179"/>
        <v>1</v>
      </c>
      <c r="P796" s="44">
        <f>IF(AND(INDEX($F$2:$F$15,$A796),$G796,$H796,$I796,$J796,$K796,$O796),$M796*Validation_Lists!$I$3*Validation_Lists!$I$3+$L796*Validation_Lists!$I$3+$N796,Validation_Lists!$I$2)</f>
        <v>999999</v>
      </c>
    </row>
    <row r="797" spans="1:16" x14ac:dyDescent="0.2">
      <c r="A797" s="44">
        <v>14</v>
      </c>
      <c r="B797" s="44">
        <v>14</v>
      </c>
      <c r="C797" s="44">
        <v>4</v>
      </c>
      <c r="D797" s="44" t="s">
        <v>59</v>
      </c>
      <c r="E797" s="44">
        <v>6</v>
      </c>
      <c r="F797" s="44" t="str">
        <f>IF(Fixtures_Rosters!$C$32="","",Fixtures_Rosters!$C$32)</f>
        <v/>
      </c>
      <c r="G797" s="44" t="b">
        <f>AND(LEN($F797&amp;"")&gt;0,UPPER(INDEX(Fixtures_Rosters!$F$27:$F$40,$E797))="YES")</f>
        <v>0</v>
      </c>
      <c r="H797" s="44" t="b">
        <f>INDEX(Fixtures_Rosters!$L$27:$AA$40,$E797,INDEX($D$2:$D$15,$A797))="Available"</f>
        <v>1</v>
      </c>
      <c r="I797" s="44" t="b">
        <f>AND(UPPER(INDEX($E$2:$E$15,$A797))="HOME",UPPER(INDEX(Fixtures_Rosters!$K$27:$K$40,$E797))="YES")</f>
        <v>0</v>
      </c>
      <c r="J797" s="44" t="b">
        <f>TRUE</f>
        <v>1</v>
      </c>
      <c r="K797" s="44" t="b">
        <f t="shared" si="177"/>
        <v>0</v>
      </c>
      <c r="L797" s="44">
        <f t="shared" si="176"/>
        <v>78</v>
      </c>
      <c r="M797" s="44">
        <f t="shared" si="178"/>
        <v>13</v>
      </c>
      <c r="N797" s="44">
        <f>MOD($E797-$A797-$C797+ROWS(Fixtures_Rosters!$C$27:$C$40)*2,ROWS(Fixtures_Rosters!$C$27:$C$40))</f>
        <v>2</v>
      </c>
      <c r="O797" s="44" t="b">
        <f t="shared" si="179"/>
        <v>1</v>
      </c>
      <c r="P797" s="44">
        <f>IF(AND(INDEX($F$2:$F$15,$A797),$G797,$H797,$I797,$J797,$K797,$O797),$M797*Validation_Lists!$I$3*Validation_Lists!$I$3+$L797*Validation_Lists!$I$3+$N797,Validation_Lists!$I$2)</f>
        <v>999999</v>
      </c>
    </row>
    <row r="798" spans="1:16" x14ac:dyDescent="0.2">
      <c r="A798" s="44">
        <v>14</v>
      </c>
      <c r="B798" s="44">
        <v>14</v>
      </c>
      <c r="C798" s="44">
        <v>4</v>
      </c>
      <c r="D798" s="44" t="s">
        <v>59</v>
      </c>
      <c r="E798" s="44">
        <v>7</v>
      </c>
      <c r="F798" s="44" t="str">
        <f>IF(Fixtures_Rosters!$C$33="","",Fixtures_Rosters!$C$33)</f>
        <v/>
      </c>
      <c r="G798" s="44" t="b">
        <f>AND(LEN($F798&amp;"")&gt;0,UPPER(INDEX(Fixtures_Rosters!$F$27:$F$40,$E798))="YES")</f>
        <v>0</v>
      </c>
      <c r="H798" s="44" t="b">
        <f>INDEX(Fixtures_Rosters!$L$27:$AA$40,$E798,INDEX($D$2:$D$15,$A798))="Available"</f>
        <v>1</v>
      </c>
      <c r="I798" s="44" t="b">
        <f>AND(UPPER(INDEX($E$2:$E$15,$A798))="HOME",UPPER(INDEX(Fixtures_Rosters!$K$27:$K$40,$E798))="YES")</f>
        <v>0</v>
      </c>
      <c r="J798" s="44" t="b">
        <f>TRUE</f>
        <v>1</v>
      </c>
      <c r="K798" s="44" t="b">
        <f t="shared" si="177"/>
        <v>0</v>
      </c>
      <c r="L798" s="44">
        <f t="shared" si="176"/>
        <v>78</v>
      </c>
      <c r="M798" s="44">
        <f t="shared" si="178"/>
        <v>13</v>
      </c>
      <c r="N798" s="44">
        <f>MOD($E798-$A798-$C798+ROWS(Fixtures_Rosters!$C$27:$C$40)*2,ROWS(Fixtures_Rosters!$C$27:$C$40))</f>
        <v>3</v>
      </c>
      <c r="O798" s="44" t="b">
        <f t="shared" si="179"/>
        <v>1</v>
      </c>
      <c r="P798" s="44">
        <f>IF(AND(INDEX($F$2:$F$15,$A798),$G798,$H798,$I798,$J798,$K798,$O798),$M798*Validation_Lists!$I$3*Validation_Lists!$I$3+$L798*Validation_Lists!$I$3+$N798,Validation_Lists!$I$2)</f>
        <v>999999</v>
      </c>
    </row>
    <row r="799" spans="1:16" x14ac:dyDescent="0.2">
      <c r="A799" s="44">
        <v>14</v>
      </c>
      <c r="B799" s="44">
        <v>14</v>
      </c>
      <c r="C799" s="44">
        <v>4</v>
      </c>
      <c r="D799" s="44" t="s">
        <v>59</v>
      </c>
      <c r="E799" s="44">
        <v>8</v>
      </c>
      <c r="F799" s="44" t="str">
        <f>IF(Fixtures_Rosters!$C$34="","",Fixtures_Rosters!$C$34)</f>
        <v/>
      </c>
      <c r="G799" s="44" t="b">
        <f>AND(LEN($F799&amp;"")&gt;0,UPPER(INDEX(Fixtures_Rosters!$F$27:$F$40,$E799))="YES")</f>
        <v>0</v>
      </c>
      <c r="H799" s="44" t="b">
        <f>INDEX(Fixtures_Rosters!$L$27:$AA$40,$E799,INDEX($D$2:$D$15,$A799))="Available"</f>
        <v>1</v>
      </c>
      <c r="I799" s="44" t="b">
        <f>AND(UPPER(INDEX($E$2:$E$15,$A799))="HOME",UPPER(INDEX(Fixtures_Rosters!$K$27:$K$40,$E799))="YES")</f>
        <v>0</v>
      </c>
      <c r="J799" s="44" t="b">
        <f>TRUE</f>
        <v>1</v>
      </c>
      <c r="K799" s="44" t="b">
        <f t="shared" si="177"/>
        <v>0</v>
      </c>
      <c r="L799" s="44">
        <f t="shared" si="176"/>
        <v>78</v>
      </c>
      <c r="M799" s="44">
        <f t="shared" si="178"/>
        <v>13</v>
      </c>
      <c r="N799" s="44">
        <f>MOD($E799-$A799-$C799+ROWS(Fixtures_Rosters!$C$27:$C$40)*2,ROWS(Fixtures_Rosters!$C$27:$C$40))</f>
        <v>4</v>
      </c>
      <c r="O799" s="44" t="b">
        <f t="shared" si="179"/>
        <v>1</v>
      </c>
      <c r="P799" s="44">
        <f>IF(AND(INDEX($F$2:$F$15,$A799),$G799,$H799,$I799,$J799,$K799,$O799),$M799*Validation_Lists!$I$3*Validation_Lists!$I$3+$L799*Validation_Lists!$I$3+$N799,Validation_Lists!$I$2)</f>
        <v>999999</v>
      </c>
    </row>
    <row r="800" spans="1:16" x14ac:dyDescent="0.2">
      <c r="A800" s="44">
        <v>14</v>
      </c>
      <c r="B800" s="44">
        <v>14</v>
      </c>
      <c r="C800" s="44">
        <v>4</v>
      </c>
      <c r="D800" s="44" t="s">
        <v>59</v>
      </c>
      <c r="E800" s="44">
        <v>9</v>
      </c>
      <c r="F800" s="44" t="str">
        <f>IF(Fixtures_Rosters!$C$35="","",Fixtures_Rosters!$C$35)</f>
        <v/>
      </c>
      <c r="G800" s="44" t="b">
        <f>AND(LEN($F800&amp;"")&gt;0,UPPER(INDEX(Fixtures_Rosters!$F$27:$F$40,$E800))="YES")</f>
        <v>0</v>
      </c>
      <c r="H800" s="44" t="b">
        <f>INDEX(Fixtures_Rosters!$L$27:$AA$40,$E800,INDEX($D$2:$D$15,$A800))="Available"</f>
        <v>1</v>
      </c>
      <c r="I800" s="44" t="b">
        <f>AND(UPPER(INDEX($E$2:$E$15,$A800))="HOME",UPPER(INDEX(Fixtures_Rosters!$K$27:$K$40,$E800))="YES")</f>
        <v>0</v>
      </c>
      <c r="J800" s="44" t="b">
        <f>TRUE</f>
        <v>1</v>
      </c>
      <c r="K800" s="44" t="b">
        <f t="shared" si="177"/>
        <v>0</v>
      </c>
      <c r="L800" s="44">
        <f t="shared" si="176"/>
        <v>78</v>
      </c>
      <c r="M800" s="44">
        <f t="shared" si="178"/>
        <v>13</v>
      </c>
      <c r="N800" s="44">
        <f>MOD($E800-$A800-$C800+ROWS(Fixtures_Rosters!$C$27:$C$40)*2,ROWS(Fixtures_Rosters!$C$27:$C$40))</f>
        <v>5</v>
      </c>
      <c r="O800" s="44" t="b">
        <f t="shared" si="179"/>
        <v>1</v>
      </c>
      <c r="P800" s="44">
        <f>IF(AND(INDEX($F$2:$F$15,$A800),$G800,$H800,$I800,$J800,$K800,$O800),$M800*Validation_Lists!$I$3*Validation_Lists!$I$3+$L800*Validation_Lists!$I$3+$N800,Validation_Lists!$I$2)</f>
        <v>999999</v>
      </c>
    </row>
    <row r="801" spans="1:16" x14ac:dyDescent="0.2">
      <c r="A801" s="44">
        <v>14</v>
      </c>
      <c r="B801" s="44">
        <v>14</v>
      </c>
      <c r="C801" s="44">
        <v>4</v>
      </c>
      <c r="D801" s="44" t="s">
        <v>59</v>
      </c>
      <c r="E801" s="44">
        <v>10</v>
      </c>
      <c r="F801" s="44" t="str">
        <f>IF(Fixtures_Rosters!$C$36="","",Fixtures_Rosters!$C$36)</f>
        <v/>
      </c>
      <c r="G801" s="44" t="b">
        <f>AND(LEN($F801&amp;"")&gt;0,UPPER(INDEX(Fixtures_Rosters!$F$27:$F$40,$E801))="YES")</f>
        <v>0</v>
      </c>
      <c r="H801" s="44" t="b">
        <f>INDEX(Fixtures_Rosters!$L$27:$AA$40,$E801,INDEX($D$2:$D$15,$A801))="Available"</f>
        <v>1</v>
      </c>
      <c r="I801" s="44" t="b">
        <f>AND(UPPER(INDEX($E$2:$E$15,$A801))="HOME",UPPER(INDEX(Fixtures_Rosters!$K$27:$K$40,$E801))="YES")</f>
        <v>0</v>
      </c>
      <c r="J801" s="44" t="b">
        <f>TRUE</f>
        <v>1</v>
      </c>
      <c r="K801" s="44" t="b">
        <f t="shared" si="177"/>
        <v>0</v>
      </c>
      <c r="L801" s="44">
        <f t="shared" si="176"/>
        <v>78</v>
      </c>
      <c r="M801" s="44">
        <f t="shared" si="178"/>
        <v>13</v>
      </c>
      <c r="N801" s="44">
        <f>MOD($E801-$A801-$C801+ROWS(Fixtures_Rosters!$C$27:$C$40)*2,ROWS(Fixtures_Rosters!$C$27:$C$40))</f>
        <v>6</v>
      </c>
      <c r="O801" s="44" t="b">
        <f t="shared" si="179"/>
        <v>1</v>
      </c>
      <c r="P801" s="44">
        <f>IF(AND(INDEX($F$2:$F$15,$A801),$G801,$H801,$I801,$J801,$K801,$O801),$M801*Validation_Lists!$I$3*Validation_Lists!$I$3+$L801*Validation_Lists!$I$3+$N801,Validation_Lists!$I$2)</f>
        <v>999999</v>
      </c>
    </row>
    <row r="802" spans="1:16" x14ac:dyDescent="0.2">
      <c r="A802" s="44">
        <v>14</v>
      </c>
      <c r="B802" s="44">
        <v>14</v>
      </c>
      <c r="C802" s="44">
        <v>4</v>
      </c>
      <c r="D802" s="44" t="s">
        <v>59</v>
      </c>
      <c r="E802" s="44">
        <v>11</v>
      </c>
      <c r="F802" s="44" t="str">
        <f>IF(Fixtures_Rosters!$C$37="","",Fixtures_Rosters!$C$37)</f>
        <v/>
      </c>
      <c r="G802" s="44" t="b">
        <f>AND(LEN($F802&amp;"")&gt;0,UPPER(INDEX(Fixtures_Rosters!$F$27:$F$40,$E802))="YES")</f>
        <v>0</v>
      </c>
      <c r="H802" s="44" t="b">
        <f>INDEX(Fixtures_Rosters!$L$27:$AA$40,$E802,INDEX($D$2:$D$15,$A802))="Available"</f>
        <v>1</v>
      </c>
      <c r="I802" s="44" t="b">
        <f>AND(UPPER(INDEX($E$2:$E$15,$A802))="HOME",UPPER(INDEX(Fixtures_Rosters!$K$27:$K$40,$E802))="YES")</f>
        <v>0</v>
      </c>
      <c r="J802" s="44" t="b">
        <f>TRUE</f>
        <v>1</v>
      </c>
      <c r="K802" s="44" t="b">
        <f t="shared" si="177"/>
        <v>0</v>
      </c>
      <c r="L802" s="44">
        <f t="shared" si="176"/>
        <v>78</v>
      </c>
      <c r="M802" s="44">
        <f t="shared" si="178"/>
        <v>13</v>
      </c>
      <c r="N802" s="44">
        <f>MOD($E802-$A802-$C802+ROWS(Fixtures_Rosters!$C$27:$C$40)*2,ROWS(Fixtures_Rosters!$C$27:$C$40))</f>
        <v>7</v>
      </c>
      <c r="O802" s="44" t="b">
        <f t="shared" si="179"/>
        <v>1</v>
      </c>
      <c r="P802" s="44">
        <f>IF(AND(INDEX($F$2:$F$15,$A802),$G802,$H802,$I802,$J802,$K802,$O802),$M802*Validation_Lists!$I$3*Validation_Lists!$I$3+$L802*Validation_Lists!$I$3+$N802,Validation_Lists!$I$2)</f>
        <v>999999</v>
      </c>
    </row>
    <row r="803" spans="1:16" x14ac:dyDescent="0.2">
      <c r="A803" s="44">
        <v>14</v>
      </c>
      <c r="B803" s="44">
        <v>14</v>
      </c>
      <c r="C803" s="44">
        <v>4</v>
      </c>
      <c r="D803" s="44" t="s">
        <v>59</v>
      </c>
      <c r="E803" s="44">
        <v>12</v>
      </c>
      <c r="F803" s="44" t="str">
        <f>IF(Fixtures_Rosters!$C$38="","",Fixtures_Rosters!$C$38)</f>
        <v/>
      </c>
      <c r="G803" s="44" t="b">
        <f>AND(LEN($F803&amp;"")&gt;0,UPPER(INDEX(Fixtures_Rosters!$F$27:$F$40,$E803))="YES")</f>
        <v>0</v>
      </c>
      <c r="H803" s="44" t="b">
        <f>INDEX(Fixtures_Rosters!$L$27:$AA$40,$E803,INDEX($D$2:$D$15,$A803))="Available"</f>
        <v>1</v>
      </c>
      <c r="I803" s="44" t="b">
        <f>AND(UPPER(INDEX($E$2:$E$15,$A803))="HOME",UPPER(INDEX(Fixtures_Rosters!$K$27:$K$40,$E803))="YES")</f>
        <v>0</v>
      </c>
      <c r="J803" s="44" t="b">
        <f>TRUE</f>
        <v>1</v>
      </c>
      <c r="K803" s="44" t="b">
        <f t="shared" si="177"/>
        <v>0</v>
      </c>
      <c r="L803" s="44">
        <f t="shared" si="176"/>
        <v>78</v>
      </c>
      <c r="M803" s="44">
        <f t="shared" si="178"/>
        <v>13</v>
      </c>
      <c r="N803" s="44">
        <f>MOD($E803-$A803-$C803+ROWS(Fixtures_Rosters!$C$27:$C$40)*2,ROWS(Fixtures_Rosters!$C$27:$C$40))</f>
        <v>8</v>
      </c>
      <c r="O803" s="44" t="b">
        <f t="shared" si="179"/>
        <v>1</v>
      </c>
      <c r="P803" s="44">
        <f>IF(AND(INDEX($F$2:$F$15,$A803),$G803,$H803,$I803,$J803,$K803,$O803),$M803*Validation_Lists!$I$3*Validation_Lists!$I$3+$L803*Validation_Lists!$I$3+$N803,Validation_Lists!$I$2)</f>
        <v>999999</v>
      </c>
    </row>
    <row r="804" spans="1:16" x14ac:dyDescent="0.2">
      <c r="A804" s="44">
        <v>14</v>
      </c>
      <c r="B804" s="44">
        <v>14</v>
      </c>
      <c r="C804" s="44">
        <v>4</v>
      </c>
      <c r="D804" s="44" t="s">
        <v>59</v>
      </c>
      <c r="E804" s="44">
        <v>13</v>
      </c>
      <c r="F804" s="44" t="str">
        <f>IF(Fixtures_Rosters!$C$39="","",Fixtures_Rosters!$C$39)</f>
        <v/>
      </c>
      <c r="G804" s="44" t="b">
        <f>AND(LEN($F804&amp;"")&gt;0,UPPER(INDEX(Fixtures_Rosters!$F$27:$F$40,$E804))="YES")</f>
        <v>0</v>
      </c>
      <c r="H804" s="44" t="b">
        <f>INDEX(Fixtures_Rosters!$L$27:$AA$40,$E804,INDEX($D$2:$D$15,$A804))="Available"</f>
        <v>1</v>
      </c>
      <c r="I804" s="44" t="b">
        <f>AND(UPPER(INDEX($E$2:$E$15,$A804))="HOME",UPPER(INDEX(Fixtures_Rosters!$K$27:$K$40,$E804))="YES")</f>
        <v>0</v>
      </c>
      <c r="J804" s="44" t="b">
        <f>TRUE</f>
        <v>1</v>
      </c>
      <c r="K804" s="44" t="b">
        <f t="shared" si="177"/>
        <v>0</v>
      </c>
      <c r="L804" s="44">
        <f t="shared" si="176"/>
        <v>78</v>
      </c>
      <c r="M804" s="44">
        <f t="shared" si="178"/>
        <v>13</v>
      </c>
      <c r="N804" s="44">
        <f>MOD($E804-$A804-$C804+ROWS(Fixtures_Rosters!$C$27:$C$40)*2,ROWS(Fixtures_Rosters!$C$27:$C$40))</f>
        <v>9</v>
      </c>
      <c r="O804" s="44" t="b">
        <f t="shared" si="179"/>
        <v>1</v>
      </c>
      <c r="P804" s="44">
        <f>IF(AND(INDEX($F$2:$F$15,$A804),$G804,$H804,$I804,$J804,$K804,$O804),$M804*Validation_Lists!$I$3*Validation_Lists!$I$3+$L804*Validation_Lists!$I$3+$N804,Validation_Lists!$I$2)</f>
        <v>999999</v>
      </c>
    </row>
    <row r="805" spans="1:16" x14ac:dyDescent="0.2">
      <c r="A805" s="44">
        <v>14</v>
      </c>
      <c r="B805" s="44">
        <v>14</v>
      </c>
      <c r="C805" s="44">
        <v>4</v>
      </c>
      <c r="D805" s="44" t="s">
        <v>59</v>
      </c>
      <c r="E805" s="44">
        <v>14</v>
      </c>
      <c r="F805" s="44" t="str">
        <f>IF(Fixtures_Rosters!$C$40="","",Fixtures_Rosters!$C$40)</f>
        <v/>
      </c>
      <c r="G805" s="44" t="b">
        <f>AND(LEN($F805&amp;"")&gt;0,UPPER(INDEX(Fixtures_Rosters!$F$27:$F$40,$E805))="YES")</f>
        <v>0</v>
      </c>
      <c r="H805" s="44" t="b">
        <f>INDEX(Fixtures_Rosters!$L$27:$AA$40,$E805,INDEX($D$2:$D$15,$A805))="Available"</f>
        <v>1</v>
      </c>
      <c r="I805" s="44" t="b">
        <f>AND(UPPER(INDEX($E$2:$E$15,$A805))="HOME",UPPER(INDEX(Fixtures_Rosters!$K$27:$K$40,$E805))="YES")</f>
        <v>0</v>
      </c>
      <c r="J805" s="44" t="b">
        <f>TRUE</f>
        <v>1</v>
      </c>
      <c r="K805" s="44" t="b">
        <f t="shared" si="177"/>
        <v>0</v>
      </c>
      <c r="L805" s="44">
        <f t="shared" si="176"/>
        <v>78</v>
      </c>
      <c r="M805" s="44">
        <f t="shared" si="178"/>
        <v>13</v>
      </c>
      <c r="N805" s="44">
        <f>MOD($E805-$A805-$C805+ROWS(Fixtures_Rosters!$C$27:$C$40)*2,ROWS(Fixtures_Rosters!$C$27:$C$40))</f>
        <v>10</v>
      </c>
      <c r="O805" s="44" t="b">
        <f t="shared" si="179"/>
        <v>1</v>
      </c>
      <c r="P805" s="44">
        <f>IF(AND(INDEX($F$2:$F$15,$A805),$G805,$H805,$I805,$J805,$K805,$O805),$M805*Validation_Lists!$I$3*Validation_Lists!$I$3+$L805*Validation_Lists!$I$3+$N805,Validation_Lists!$I$2)</f>
        <v>999999</v>
      </c>
    </row>
    <row r="806" spans="1:16" x14ac:dyDescent="0.2">
      <c r="A806" s="44"/>
      <c r="B806" s="44"/>
      <c r="C806" s="44"/>
      <c r="D806" s="44"/>
      <c r="E806" s="44"/>
      <c r="F806" s="44"/>
      <c r="G806" s="44"/>
      <c r="H806" s="44"/>
      <c r="I806" s="44"/>
      <c r="J806" s="44"/>
      <c r="K806" s="44"/>
      <c r="L806" s="44"/>
      <c r="M806" s="44"/>
      <c r="N806" s="44"/>
      <c r="O806" s="44"/>
    </row>
    <row r="807" spans="1:16" x14ac:dyDescent="0.2">
      <c r="A807" s="44"/>
      <c r="B807" s="44"/>
      <c r="C807" s="44"/>
      <c r="D807" s="44"/>
      <c r="E807" s="44"/>
      <c r="F807" s="44"/>
      <c r="G807" s="44"/>
      <c r="H807" s="44"/>
      <c r="I807" s="44"/>
      <c r="J807" s="44"/>
      <c r="K807" s="44"/>
      <c r="L807" s="44"/>
      <c r="M807" s="44"/>
      <c r="N807" s="44"/>
      <c r="O807" s="44"/>
    </row>
    <row r="808" spans="1:16" x14ac:dyDescent="0.2">
      <c r="A808" s="44"/>
      <c r="B808" s="44"/>
      <c r="C808" s="44"/>
      <c r="D808" s="44"/>
      <c r="E808" s="44"/>
      <c r="F808" s="44"/>
      <c r="G808" s="44"/>
      <c r="H808" s="44"/>
      <c r="I808" s="44"/>
      <c r="J808" s="44"/>
      <c r="K808" s="44"/>
      <c r="L808" s="44"/>
      <c r="M808" s="44"/>
      <c r="N808" s="44"/>
      <c r="O808" s="44"/>
    </row>
    <row r="809" spans="1:16" x14ac:dyDescent="0.2">
      <c r="A809" s="44"/>
      <c r="B809" s="44"/>
      <c r="C809" s="44"/>
      <c r="D809" s="44"/>
      <c r="E809" s="44"/>
      <c r="F809" s="44"/>
      <c r="G809" s="44"/>
      <c r="H809" s="44"/>
      <c r="I809" s="44"/>
      <c r="J809" s="44"/>
      <c r="K809" s="44"/>
      <c r="L809" s="44"/>
      <c r="M809" s="44"/>
      <c r="N809" s="44"/>
      <c r="O809" s="44"/>
    </row>
    <row r="810" spans="1:16" x14ac:dyDescent="0.2">
      <c r="A810" s="44"/>
      <c r="B810" s="44"/>
      <c r="C810" s="44"/>
      <c r="D810" s="44"/>
      <c r="E810" s="44"/>
      <c r="F810" s="44"/>
      <c r="G810" s="44"/>
      <c r="H810" s="44"/>
      <c r="I810" s="44"/>
      <c r="J810" s="44"/>
      <c r="K810" s="44"/>
      <c r="L810" s="44"/>
      <c r="M810" s="44"/>
      <c r="N810" s="44"/>
      <c r="O810" s="44"/>
    </row>
    <row r="811" spans="1:16" x14ac:dyDescent="0.2">
      <c r="A811" s="44"/>
      <c r="B811" s="44"/>
      <c r="C811" s="44"/>
      <c r="D811" s="44"/>
      <c r="E811" s="44"/>
      <c r="F811" s="44"/>
      <c r="G811" s="44"/>
      <c r="H811" s="44"/>
      <c r="I811" s="44"/>
      <c r="J811" s="44"/>
      <c r="K811" s="44"/>
      <c r="L811" s="44"/>
      <c r="M811" s="44"/>
      <c r="N811" s="44"/>
      <c r="O811" s="44"/>
    </row>
    <row r="812" spans="1:16" x14ac:dyDescent="0.2">
      <c r="A812" s="44"/>
      <c r="B812" s="44"/>
      <c r="C812" s="44"/>
      <c r="D812" s="44"/>
      <c r="E812" s="44"/>
      <c r="F812" s="44"/>
      <c r="G812" s="44"/>
      <c r="H812" s="44"/>
      <c r="I812" s="44"/>
      <c r="J812" s="44"/>
      <c r="K812" s="44"/>
      <c r="L812" s="44"/>
      <c r="M812" s="44"/>
      <c r="N812" s="44"/>
      <c r="O812" s="44"/>
    </row>
    <row r="813" spans="1:16" x14ac:dyDescent="0.2">
      <c r="A813" s="44"/>
      <c r="B813" s="44"/>
      <c r="C813" s="44"/>
      <c r="D813" s="44"/>
      <c r="E813" s="44"/>
      <c r="F813" s="44"/>
      <c r="G813" s="44"/>
      <c r="H813" s="44"/>
      <c r="I813" s="44"/>
      <c r="J813" s="44"/>
      <c r="K813" s="44"/>
      <c r="L813" s="44"/>
      <c r="M813" s="44"/>
      <c r="N813" s="44"/>
      <c r="O813" s="44"/>
    </row>
    <row r="814" spans="1:16" x14ac:dyDescent="0.2">
      <c r="A814" s="44"/>
      <c r="B814" s="44"/>
      <c r="C814" s="44"/>
      <c r="D814" s="44"/>
      <c r="E814" s="44"/>
      <c r="F814" s="44"/>
      <c r="G814" s="44"/>
      <c r="H814" s="44"/>
      <c r="I814" s="44"/>
      <c r="J814" s="44"/>
      <c r="K814" s="44"/>
      <c r="L814" s="44"/>
      <c r="M814" s="44"/>
      <c r="N814" s="44"/>
      <c r="O814" s="44"/>
    </row>
    <row r="815" spans="1:16" x14ac:dyDescent="0.2">
      <c r="A815" s="44"/>
      <c r="B815" s="44"/>
      <c r="C815" s="44"/>
      <c r="D815" s="44"/>
      <c r="E815" s="44"/>
      <c r="F815" s="44"/>
      <c r="G815" s="44"/>
      <c r="H815" s="44"/>
      <c r="I815" s="44"/>
      <c r="J815" s="44"/>
      <c r="K815" s="44"/>
      <c r="L815" s="44"/>
      <c r="M815" s="44"/>
      <c r="N815" s="44"/>
      <c r="O815" s="44"/>
    </row>
    <row r="816" spans="1:16" x14ac:dyDescent="0.2">
      <c r="A816" s="44"/>
      <c r="B816" s="44"/>
      <c r="C816" s="44"/>
      <c r="D816" s="44"/>
      <c r="E816" s="44"/>
      <c r="F816" s="44"/>
      <c r="G816" s="44"/>
      <c r="H816" s="44"/>
      <c r="I816" s="44"/>
      <c r="J816" s="44"/>
      <c r="K816" s="44"/>
      <c r="L816" s="44"/>
      <c r="M816" s="44"/>
      <c r="N816" s="44"/>
      <c r="O816" s="44"/>
    </row>
    <row r="817" spans="1:15" x14ac:dyDescent="0.2">
      <c r="A817" s="44"/>
      <c r="B817" s="44"/>
      <c r="C817" s="44"/>
      <c r="D817" s="44"/>
      <c r="E817" s="44"/>
      <c r="F817" s="44"/>
      <c r="G817" s="44"/>
      <c r="H817" s="44"/>
      <c r="I817" s="44"/>
      <c r="J817" s="44"/>
      <c r="K817" s="44"/>
      <c r="L817" s="44"/>
      <c r="M817" s="44"/>
      <c r="N817" s="44"/>
      <c r="O817" s="44"/>
    </row>
    <row r="818" spans="1:15" x14ac:dyDescent="0.2">
      <c r="A818" s="44"/>
      <c r="B818" s="44"/>
      <c r="C818" s="44"/>
      <c r="D818" s="44"/>
      <c r="E818" s="44"/>
      <c r="F818" s="44"/>
      <c r="G818" s="44"/>
      <c r="H818" s="44"/>
      <c r="I818" s="44"/>
      <c r="J818" s="44"/>
      <c r="K818" s="44"/>
      <c r="L818" s="44"/>
      <c r="M818" s="44"/>
      <c r="N818" s="44"/>
      <c r="O818" s="44"/>
    </row>
    <row r="819" spans="1:15" x14ac:dyDescent="0.2">
      <c r="A819" s="44"/>
      <c r="B819" s="44"/>
      <c r="C819" s="44"/>
      <c r="D819" s="44"/>
      <c r="E819" s="44"/>
      <c r="F819" s="44"/>
      <c r="G819" s="44"/>
      <c r="H819" s="44"/>
      <c r="I819" s="44"/>
      <c r="J819" s="44"/>
      <c r="K819" s="44"/>
      <c r="L819" s="44"/>
      <c r="M819" s="44"/>
      <c r="N819" s="44"/>
      <c r="O819" s="44"/>
    </row>
    <row r="820" spans="1:15" x14ac:dyDescent="0.2">
      <c r="A820" s="44"/>
      <c r="B820" s="44"/>
      <c r="C820" s="44"/>
      <c r="D820" s="44"/>
      <c r="E820" s="44"/>
      <c r="F820" s="44"/>
      <c r="G820" s="44"/>
      <c r="H820" s="44"/>
      <c r="I820" s="44"/>
      <c r="J820" s="44"/>
      <c r="K820" s="44"/>
      <c r="L820" s="44"/>
      <c r="M820" s="44"/>
      <c r="N820" s="44"/>
      <c r="O820" s="44"/>
    </row>
    <row r="821" spans="1:15" x14ac:dyDescent="0.2">
      <c r="A821" s="44"/>
      <c r="B821" s="44"/>
      <c r="C821" s="44"/>
      <c r="D821" s="44"/>
      <c r="E821" s="44"/>
      <c r="F821" s="44"/>
      <c r="G821" s="44"/>
      <c r="H821" s="44"/>
      <c r="I821" s="44"/>
      <c r="J821" s="44"/>
      <c r="K821" s="44"/>
      <c r="L821" s="44"/>
      <c r="M821" s="44"/>
      <c r="N821" s="44"/>
      <c r="O821" s="44"/>
    </row>
    <row r="822" spans="1:15" x14ac:dyDescent="0.2">
      <c r="A822" s="44"/>
      <c r="B822" s="44"/>
      <c r="C822" s="44"/>
      <c r="D822" s="44"/>
      <c r="E822" s="44"/>
      <c r="F822" s="44"/>
      <c r="G822" s="44"/>
      <c r="H822" s="44"/>
      <c r="I822" s="44"/>
      <c r="J822" s="44"/>
      <c r="K822" s="44"/>
      <c r="L822" s="44"/>
      <c r="M822" s="44"/>
      <c r="N822" s="44"/>
      <c r="O822" s="44"/>
    </row>
    <row r="823" spans="1:15" x14ac:dyDescent="0.2">
      <c r="A823" s="44"/>
      <c r="B823" s="44"/>
      <c r="C823" s="44"/>
      <c r="D823" s="44"/>
      <c r="E823" s="44"/>
      <c r="F823" s="44"/>
      <c r="G823" s="44"/>
      <c r="H823" s="44"/>
      <c r="I823" s="44"/>
      <c r="J823" s="44"/>
      <c r="K823" s="44"/>
      <c r="L823" s="44"/>
      <c r="M823" s="44"/>
      <c r="N823" s="44"/>
      <c r="O823" s="44"/>
    </row>
    <row r="824" spans="1:15" x14ac:dyDescent="0.2">
      <c r="A824" s="44"/>
      <c r="B824" s="44"/>
      <c r="C824" s="44"/>
      <c r="D824" s="44"/>
      <c r="E824" s="44"/>
      <c r="F824" s="44"/>
      <c r="G824" s="44"/>
      <c r="H824" s="44"/>
      <c r="I824" s="44"/>
      <c r="J824" s="44"/>
      <c r="K824" s="44"/>
      <c r="L824" s="44"/>
      <c r="M824" s="44"/>
      <c r="N824" s="44"/>
      <c r="O824" s="44"/>
    </row>
    <row r="825" spans="1:15" x14ac:dyDescent="0.2">
      <c r="A825" s="44"/>
      <c r="B825" s="44"/>
      <c r="C825" s="44"/>
      <c r="D825" s="44"/>
      <c r="E825" s="44"/>
      <c r="F825" s="44"/>
      <c r="G825" s="44"/>
      <c r="H825" s="44"/>
      <c r="I825" s="44"/>
      <c r="J825" s="44"/>
      <c r="K825" s="44"/>
      <c r="L825" s="44"/>
      <c r="M825" s="44"/>
      <c r="N825" s="44"/>
      <c r="O825" s="44"/>
    </row>
    <row r="826" spans="1:15" x14ac:dyDescent="0.2">
      <c r="A826" s="44"/>
      <c r="B826" s="44"/>
      <c r="C826" s="44"/>
      <c r="D826" s="44"/>
      <c r="E826" s="44"/>
      <c r="F826" s="44"/>
      <c r="G826" s="44"/>
      <c r="H826" s="44"/>
      <c r="I826" s="44"/>
      <c r="J826" s="44"/>
      <c r="K826" s="44"/>
      <c r="L826" s="44"/>
      <c r="M826" s="44"/>
      <c r="N826" s="44"/>
      <c r="O826" s="44"/>
    </row>
    <row r="827" spans="1:15" x14ac:dyDescent="0.2">
      <c r="A827" s="44"/>
      <c r="B827" s="44"/>
      <c r="C827" s="44"/>
      <c r="D827" s="44"/>
      <c r="E827" s="44"/>
      <c r="F827" s="44"/>
      <c r="G827" s="44"/>
      <c r="H827" s="44"/>
      <c r="I827" s="44"/>
      <c r="J827" s="44"/>
      <c r="K827" s="44"/>
      <c r="L827" s="44"/>
      <c r="M827" s="44"/>
      <c r="N827" s="44"/>
      <c r="O827" s="44"/>
    </row>
    <row r="828" spans="1:15" x14ac:dyDescent="0.2">
      <c r="A828" s="44"/>
      <c r="B828" s="44"/>
      <c r="C828" s="44"/>
      <c r="D828" s="44"/>
      <c r="E828" s="44"/>
      <c r="F828" s="44"/>
      <c r="G828" s="44"/>
      <c r="H828" s="44"/>
      <c r="I828" s="44"/>
      <c r="J828" s="44"/>
      <c r="K828" s="44"/>
      <c r="L828" s="44"/>
      <c r="M828" s="44"/>
      <c r="N828" s="44"/>
      <c r="O828" s="44"/>
    </row>
    <row r="829" spans="1:15" x14ac:dyDescent="0.2">
      <c r="A829" s="44"/>
      <c r="B829" s="44"/>
      <c r="C829" s="44"/>
      <c r="D829" s="44"/>
      <c r="E829" s="44"/>
      <c r="F829" s="44"/>
      <c r="G829" s="44"/>
      <c r="H829" s="44"/>
      <c r="I829" s="44"/>
      <c r="J829" s="44"/>
      <c r="K829" s="44"/>
      <c r="L829" s="44"/>
      <c r="M829" s="44"/>
      <c r="N829" s="44"/>
      <c r="O829" s="44"/>
    </row>
    <row r="830" spans="1:15" x14ac:dyDescent="0.2">
      <c r="A830" s="44"/>
      <c r="B830" s="44"/>
      <c r="C830" s="44"/>
      <c r="D830" s="44"/>
      <c r="E830" s="44"/>
      <c r="F830" s="44"/>
      <c r="G830" s="44"/>
      <c r="H830" s="44"/>
      <c r="I830" s="44"/>
      <c r="J830" s="44"/>
      <c r="K830" s="44"/>
      <c r="L830" s="44"/>
      <c r="M830" s="44"/>
      <c r="N830" s="44"/>
      <c r="O830" s="44"/>
    </row>
    <row r="831" spans="1:15" x14ac:dyDescent="0.2">
      <c r="A831" s="44"/>
      <c r="B831" s="44"/>
      <c r="C831" s="44"/>
      <c r="D831" s="44"/>
      <c r="E831" s="44"/>
      <c r="F831" s="44"/>
      <c r="G831" s="44"/>
      <c r="H831" s="44"/>
      <c r="I831" s="44"/>
      <c r="J831" s="44"/>
      <c r="K831" s="44"/>
      <c r="L831" s="44"/>
      <c r="M831" s="44"/>
      <c r="N831" s="44"/>
      <c r="O831" s="44"/>
    </row>
    <row r="832" spans="1:15" x14ac:dyDescent="0.2">
      <c r="A832" s="44"/>
      <c r="B832" s="44"/>
      <c r="C832" s="44"/>
      <c r="D832" s="44"/>
      <c r="E832" s="44"/>
      <c r="F832" s="44"/>
      <c r="G832" s="44"/>
      <c r="H832" s="44"/>
      <c r="I832" s="44"/>
      <c r="J832" s="44"/>
      <c r="K832" s="44"/>
      <c r="L832" s="44"/>
      <c r="M832" s="44"/>
      <c r="N832" s="44"/>
      <c r="O832" s="44"/>
    </row>
    <row r="833" spans="1:15" x14ac:dyDescent="0.2">
      <c r="A833" s="44"/>
      <c r="B833" s="44"/>
      <c r="C833" s="44"/>
      <c r="D833" s="44"/>
      <c r="E833" s="44"/>
      <c r="F833" s="44"/>
      <c r="G833" s="44"/>
      <c r="H833" s="44"/>
      <c r="I833" s="44"/>
      <c r="J833" s="44"/>
      <c r="K833" s="44"/>
      <c r="L833" s="44"/>
      <c r="M833" s="44"/>
      <c r="N833" s="44"/>
      <c r="O833" s="44"/>
    </row>
    <row r="834" spans="1:15" x14ac:dyDescent="0.2">
      <c r="A834" s="44"/>
      <c r="B834" s="44"/>
      <c r="C834" s="44"/>
      <c r="D834" s="44"/>
      <c r="E834" s="44"/>
      <c r="F834" s="44"/>
      <c r="G834" s="44"/>
      <c r="H834" s="44"/>
      <c r="I834" s="44"/>
      <c r="J834" s="44"/>
      <c r="K834" s="44"/>
      <c r="L834" s="44"/>
      <c r="M834" s="44"/>
      <c r="N834" s="44"/>
      <c r="O834" s="44"/>
    </row>
    <row r="835" spans="1:15" x14ac:dyDescent="0.2">
      <c r="A835" s="44"/>
      <c r="B835" s="44"/>
      <c r="C835" s="44"/>
      <c r="D835" s="44"/>
      <c r="E835" s="44"/>
      <c r="F835" s="44"/>
      <c r="G835" s="44"/>
      <c r="H835" s="44"/>
      <c r="I835" s="44"/>
      <c r="J835" s="44"/>
      <c r="K835" s="44"/>
      <c r="L835" s="44"/>
      <c r="M835" s="44"/>
      <c r="N835" s="44"/>
      <c r="O835" s="44"/>
    </row>
    <row r="836" spans="1:15" x14ac:dyDescent="0.2">
      <c r="A836" s="44"/>
      <c r="B836" s="44"/>
      <c r="C836" s="44"/>
      <c r="D836" s="44"/>
      <c r="E836" s="44"/>
      <c r="F836" s="44"/>
      <c r="G836" s="44"/>
      <c r="H836" s="44"/>
      <c r="I836" s="44"/>
      <c r="J836" s="44"/>
      <c r="K836" s="44"/>
      <c r="L836" s="44"/>
      <c r="M836" s="44"/>
      <c r="N836" s="44"/>
      <c r="O836" s="44"/>
    </row>
    <row r="837" spans="1:15" x14ac:dyDescent="0.2">
      <c r="A837" s="44"/>
      <c r="B837" s="44"/>
      <c r="C837" s="44"/>
      <c r="D837" s="44"/>
      <c r="E837" s="44"/>
      <c r="F837" s="44"/>
      <c r="G837" s="44"/>
      <c r="H837" s="44"/>
      <c r="I837" s="44"/>
      <c r="J837" s="44"/>
      <c r="K837" s="44"/>
      <c r="L837" s="44"/>
      <c r="M837" s="44"/>
      <c r="N837" s="44"/>
      <c r="O837" s="44"/>
    </row>
    <row r="838" spans="1:15" x14ac:dyDescent="0.2">
      <c r="A838" s="44"/>
      <c r="B838" s="44"/>
      <c r="C838" s="44"/>
      <c r="D838" s="44"/>
      <c r="E838" s="44"/>
      <c r="F838" s="44"/>
      <c r="G838" s="44"/>
      <c r="H838" s="44"/>
      <c r="I838" s="44"/>
      <c r="J838" s="44"/>
      <c r="K838" s="44"/>
      <c r="L838" s="44"/>
      <c r="M838" s="44"/>
      <c r="N838" s="44"/>
      <c r="O838" s="44"/>
    </row>
    <row r="839" spans="1:15" x14ac:dyDescent="0.2">
      <c r="A839" s="44"/>
      <c r="B839" s="44"/>
      <c r="C839" s="44"/>
      <c r="D839" s="44"/>
      <c r="E839" s="44"/>
      <c r="F839" s="44"/>
      <c r="G839" s="44"/>
      <c r="H839" s="44"/>
      <c r="I839" s="44"/>
      <c r="J839" s="44"/>
      <c r="K839" s="44"/>
      <c r="L839" s="44"/>
      <c r="M839" s="44"/>
      <c r="N839" s="44"/>
      <c r="O839" s="44"/>
    </row>
    <row r="840" spans="1:15" x14ac:dyDescent="0.2">
      <c r="A840" s="44"/>
      <c r="B840" s="44"/>
      <c r="C840" s="44"/>
      <c r="D840" s="44"/>
      <c r="E840" s="44"/>
      <c r="F840" s="44"/>
      <c r="G840" s="44"/>
      <c r="H840" s="44"/>
      <c r="I840" s="44"/>
      <c r="J840" s="44"/>
      <c r="K840" s="44"/>
      <c r="L840" s="44"/>
      <c r="M840" s="44"/>
      <c r="N840" s="44"/>
      <c r="O840" s="44"/>
    </row>
    <row r="841" spans="1:15" x14ac:dyDescent="0.2">
      <c r="A841" s="44"/>
      <c r="B841" s="44"/>
      <c r="C841" s="44"/>
      <c r="D841" s="44"/>
      <c r="E841" s="44"/>
      <c r="F841" s="44"/>
      <c r="G841" s="44"/>
      <c r="H841" s="44"/>
      <c r="I841" s="44"/>
      <c r="J841" s="44"/>
      <c r="K841" s="44"/>
      <c r="L841" s="44"/>
      <c r="M841" s="44"/>
      <c r="N841" s="44"/>
      <c r="O841" s="44"/>
    </row>
    <row r="842" spans="1:15" x14ac:dyDescent="0.2">
      <c r="A842" s="44"/>
      <c r="B842" s="44"/>
      <c r="C842" s="44"/>
      <c r="D842" s="44"/>
      <c r="E842" s="44"/>
      <c r="F842" s="44"/>
      <c r="G842" s="44"/>
      <c r="H842" s="44"/>
      <c r="I842" s="44"/>
      <c r="J842" s="44"/>
      <c r="K842" s="44"/>
      <c r="L842" s="44"/>
      <c r="M842" s="44"/>
      <c r="N842" s="44"/>
      <c r="O842" s="44"/>
    </row>
    <row r="843" spans="1:15" x14ac:dyDescent="0.2">
      <c r="A843" s="44"/>
      <c r="B843" s="44"/>
      <c r="C843" s="44"/>
      <c r="D843" s="44"/>
      <c r="E843" s="44"/>
      <c r="F843" s="44"/>
      <c r="G843" s="44"/>
      <c r="H843" s="44"/>
      <c r="I843" s="44"/>
      <c r="J843" s="44"/>
      <c r="K843" s="44"/>
      <c r="L843" s="44"/>
      <c r="M843" s="44"/>
      <c r="N843" s="44"/>
      <c r="O843" s="44"/>
    </row>
    <row r="844" spans="1:15" x14ac:dyDescent="0.2">
      <c r="A844" s="44"/>
      <c r="B844" s="44"/>
      <c r="C844" s="44"/>
      <c r="D844" s="44"/>
      <c r="E844" s="44"/>
      <c r="F844" s="44"/>
      <c r="G844" s="44"/>
      <c r="H844" s="44"/>
      <c r="I844" s="44"/>
      <c r="J844" s="44"/>
      <c r="K844" s="44"/>
      <c r="L844" s="44"/>
      <c r="M844" s="44"/>
      <c r="N844" s="44"/>
      <c r="O844" s="44"/>
    </row>
    <row r="845" spans="1:15" x14ac:dyDescent="0.2">
      <c r="A845" s="44"/>
      <c r="B845" s="44"/>
      <c r="C845" s="44"/>
      <c r="D845" s="44"/>
      <c r="E845" s="44"/>
      <c r="F845" s="44"/>
      <c r="G845" s="44"/>
      <c r="H845" s="44"/>
      <c r="I845" s="44"/>
      <c r="J845" s="44"/>
      <c r="K845" s="44"/>
      <c r="L845" s="44"/>
      <c r="M845" s="44"/>
      <c r="N845" s="44"/>
      <c r="O845" s="44"/>
    </row>
    <row r="846" spans="1:15" x14ac:dyDescent="0.2">
      <c r="A846" s="44"/>
      <c r="B846" s="44"/>
      <c r="C846" s="44"/>
      <c r="D846" s="44"/>
      <c r="E846" s="44"/>
      <c r="F846" s="44"/>
      <c r="G846" s="44"/>
      <c r="H846" s="44"/>
      <c r="I846" s="44"/>
      <c r="J846" s="44"/>
      <c r="K846" s="44"/>
      <c r="L846" s="44"/>
      <c r="M846" s="44"/>
      <c r="N846" s="44"/>
      <c r="O846" s="44"/>
    </row>
    <row r="847" spans="1:15" x14ac:dyDescent="0.2">
      <c r="A847" s="44"/>
      <c r="B847" s="44"/>
      <c r="C847" s="44"/>
      <c r="D847" s="44"/>
      <c r="E847" s="44"/>
      <c r="F847" s="44"/>
      <c r="G847" s="44"/>
      <c r="H847" s="44"/>
      <c r="I847" s="44"/>
      <c r="J847" s="44"/>
      <c r="K847" s="44"/>
      <c r="L847" s="44"/>
      <c r="M847" s="44"/>
      <c r="N847" s="44"/>
      <c r="O847" s="44"/>
    </row>
    <row r="848" spans="1:15" x14ac:dyDescent="0.2">
      <c r="A848" s="44"/>
      <c r="B848" s="44"/>
      <c r="C848" s="44"/>
      <c r="D848" s="44"/>
      <c r="E848" s="44"/>
      <c r="F848" s="44"/>
      <c r="G848" s="44"/>
      <c r="H848" s="44"/>
      <c r="I848" s="44"/>
      <c r="J848" s="44"/>
      <c r="K848" s="44"/>
      <c r="L848" s="44"/>
      <c r="M848" s="44"/>
      <c r="N848" s="44"/>
      <c r="O848" s="44"/>
    </row>
    <row r="849" spans="1:15" x14ac:dyDescent="0.2">
      <c r="A849" s="44"/>
      <c r="B849" s="44"/>
      <c r="C849" s="44"/>
      <c r="D849" s="44"/>
      <c r="E849" s="44"/>
      <c r="F849" s="44"/>
      <c r="G849" s="44"/>
      <c r="H849" s="44"/>
      <c r="I849" s="44"/>
      <c r="J849" s="44"/>
      <c r="K849" s="44"/>
      <c r="L849" s="44"/>
      <c r="M849" s="44"/>
      <c r="N849" s="44"/>
      <c r="O849" s="44"/>
    </row>
    <row r="850" spans="1:15" x14ac:dyDescent="0.2">
      <c r="A850" s="44"/>
      <c r="B850" s="44"/>
      <c r="C850" s="44"/>
      <c r="D850" s="44"/>
      <c r="E850" s="44"/>
      <c r="F850" s="44"/>
      <c r="G850" s="44"/>
      <c r="H850" s="44"/>
      <c r="I850" s="44"/>
      <c r="J850" s="44"/>
      <c r="K850" s="44"/>
      <c r="L850" s="44"/>
      <c r="M850" s="44"/>
      <c r="N850" s="44"/>
      <c r="O850" s="44"/>
    </row>
    <row r="851" spans="1:15" x14ac:dyDescent="0.2">
      <c r="A851" s="44"/>
      <c r="B851" s="44"/>
      <c r="C851" s="44"/>
      <c r="D851" s="44"/>
      <c r="E851" s="44"/>
      <c r="F851" s="44"/>
      <c r="G851" s="44"/>
      <c r="H851" s="44"/>
      <c r="I851" s="44"/>
      <c r="J851" s="44"/>
      <c r="K851" s="44"/>
      <c r="L851" s="44"/>
      <c r="M851" s="44"/>
      <c r="N851" s="44"/>
      <c r="O851" s="44"/>
    </row>
    <row r="852" spans="1:15" x14ac:dyDescent="0.2">
      <c r="A852" s="44"/>
      <c r="B852" s="44"/>
      <c r="C852" s="44"/>
      <c r="D852" s="44"/>
      <c r="E852" s="44"/>
      <c r="F852" s="44"/>
      <c r="G852" s="44"/>
      <c r="H852" s="44"/>
      <c r="I852" s="44"/>
      <c r="J852" s="44"/>
      <c r="K852" s="44"/>
      <c r="L852" s="44"/>
      <c r="M852" s="44"/>
      <c r="N852" s="44"/>
      <c r="O852" s="44"/>
    </row>
    <row r="853" spans="1:15" x14ac:dyDescent="0.2">
      <c r="A853" s="44"/>
      <c r="B853" s="44"/>
      <c r="C853" s="44"/>
      <c r="D853" s="44"/>
      <c r="E853" s="44"/>
      <c r="F853" s="44"/>
      <c r="G853" s="44"/>
      <c r="H853" s="44"/>
      <c r="I853" s="44"/>
      <c r="J853" s="44"/>
      <c r="K853" s="44"/>
      <c r="L853" s="44"/>
      <c r="M853" s="44"/>
      <c r="N853" s="44"/>
      <c r="O853" s="44"/>
    </row>
    <row r="854" spans="1:15" x14ac:dyDescent="0.2">
      <c r="A854" s="44"/>
      <c r="B854" s="44"/>
      <c r="C854" s="44"/>
      <c r="D854" s="44"/>
      <c r="E854" s="44"/>
      <c r="F854" s="44"/>
      <c r="G854" s="44"/>
      <c r="H854" s="44"/>
      <c r="I854" s="44"/>
      <c r="J854" s="44"/>
      <c r="K854" s="44"/>
      <c r="L854" s="44"/>
      <c r="M854" s="44"/>
      <c r="N854" s="44"/>
      <c r="O854" s="44"/>
    </row>
    <row r="855" spans="1:15" x14ac:dyDescent="0.2">
      <c r="A855" s="44"/>
      <c r="B855" s="44"/>
      <c r="C855" s="44"/>
      <c r="D855" s="44"/>
      <c r="E855" s="44"/>
      <c r="F855" s="44"/>
      <c r="G855" s="44"/>
      <c r="H855" s="44"/>
      <c r="I855" s="44"/>
      <c r="J855" s="44"/>
      <c r="K855" s="44"/>
      <c r="L855" s="44"/>
      <c r="M855" s="44"/>
      <c r="N855" s="44"/>
      <c r="O855" s="44"/>
    </row>
    <row r="856" spans="1:15" x14ac:dyDescent="0.2">
      <c r="A856" s="44"/>
      <c r="B856" s="44"/>
      <c r="C856" s="44"/>
      <c r="D856" s="44"/>
      <c r="E856" s="44"/>
      <c r="F856" s="44"/>
      <c r="G856" s="44"/>
      <c r="H856" s="44"/>
      <c r="I856" s="44"/>
      <c r="J856" s="44"/>
      <c r="K856" s="44"/>
      <c r="L856" s="44"/>
      <c r="M856" s="44"/>
      <c r="N856" s="44"/>
      <c r="O856" s="44"/>
    </row>
    <row r="857" spans="1:15" x14ac:dyDescent="0.2">
      <c r="A857" s="44"/>
      <c r="B857" s="44"/>
      <c r="C857" s="44"/>
      <c r="D857" s="44"/>
      <c r="E857" s="44"/>
      <c r="F857" s="44"/>
      <c r="G857" s="44"/>
      <c r="H857" s="44"/>
      <c r="I857" s="44"/>
      <c r="J857" s="44"/>
      <c r="K857" s="44"/>
      <c r="L857" s="44"/>
      <c r="M857" s="44"/>
      <c r="N857" s="44"/>
      <c r="O857" s="44"/>
    </row>
    <row r="858" spans="1:15" x14ac:dyDescent="0.2">
      <c r="A858" s="44"/>
      <c r="B858" s="44"/>
      <c r="C858" s="44"/>
      <c r="D858" s="44"/>
      <c r="E858" s="44"/>
      <c r="F858" s="44"/>
      <c r="G858" s="44"/>
      <c r="H858" s="44"/>
      <c r="I858" s="44"/>
      <c r="J858" s="44"/>
      <c r="K858" s="44"/>
      <c r="L858" s="44"/>
      <c r="M858" s="44"/>
      <c r="N858" s="44"/>
      <c r="O858" s="44"/>
    </row>
    <row r="859" spans="1:15" x14ac:dyDescent="0.2">
      <c r="A859" s="44"/>
      <c r="B859" s="44"/>
      <c r="C859" s="44"/>
      <c r="D859" s="44"/>
      <c r="E859" s="44"/>
      <c r="F859" s="44"/>
      <c r="G859" s="44"/>
      <c r="H859" s="44"/>
      <c r="I859" s="44"/>
      <c r="J859" s="44"/>
      <c r="K859" s="44"/>
      <c r="L859" s="44"/>
      <c r="M859" s="44"/>
      <c r="N859" s="44"/>
      <c r="O859" s="44"/>
    </row>
    <row r="860" spans="1:15" x14ac:dyDescent="0.2">
      <c r="A860" s="44"/>
      <c r="B860" s="44"/>
      <c r="C860" s="44"/>
      <c r="D860" s="44"/>
      <c r="E860" s="44"/>
      <c r="F860" s="44"/>
      <c r="G860" s="44"/>
      <c r="H860" s="44"/>
      <c r="I860" s="44"/>
      <c r="J860" s="44"/>
      <c r="K860" s="44"/>
      <c r="L860" s="44"/>
      <c r="M860" s="44"/>
      <c r="N860" s="44"/>
      <c r="O860" s="44"/>
    </row>
    <row r="861" spans="1:15" x14ac:dyDescent="0.2">
      <c r="A861" s="44"/>
      <c r="B861" s="44"/>
      <c r="C861" s="44"/>
      <c r="D861" s="44"/>
      <c r="E861" s="44"/>
      <c r="F861" s="44"/>
      <c r="G861" s="44"/>
      <c r="H861" s="44"/>
      <c r="I861" s="44"/>
      <c r="J861" s="44"/>
      <c r="K861" s="44"/>
      <c r="L861" s="44"/>
      <c r="M861" s="44"/>
      <c r="N861" s="44"/>
      <c r="O861" s="44"/>
    </row>
    <row r="862" spans="1:15" x14ac:dyDescent="0.2">
      <c r="A862" s="44"/>
      <c r="B862" s="44"/>
      <c r="C862" s="44"/>
      <c r="D862" s="44"/>
      <c r="E862" s="44"/>
      <c r="F862" s="44"/>
      <c r="G862" s="44"/>
      <c r="H862" s="44"/>
      <c r="I862" s="44"/>
      <c r="J862" s="44"/>
      <c r="K862" s="44"/>
      <c r="L862" s="44"/>
      <c r="M862" s="44"/>
      <c r="N862" s="44"/>
      <c r="O862" s="44"/>
    </row>
    <row r="863" spans="1:15" x14ac:dyDescent="0.2">
      <c r="A863" s="44"/>
      <c r="B863" s="44"/>
      <c r="C863" s="44"/>
      <c r="D863" s="44"/>
      <c r="E863" s="44"/>
      <c r="F863" s="44"/>
      <c r="G863" s="44"/>
      <c r="H863" s="44"/>
      <c r="I863" s="44"/>
      <c r="J863" s="44"/>
      <c r="K863" s="44"/>
      <c r="L863" s="44"/>
      <c r="M863" s="44"/>
      <c r="N863" s="44"/>
      <c r="O863" s="44"/>
    </row>
    <row r="864" spans="1:15" x14ac:dyDescent="0.2">
      <c r="A864" s="44"/>
      <c r="B864" s="44"/>
      <c r="C864" s="44"/>
      <c r="D864" s="44"/>
      <c r="E864" s="44"/>
      <c r="F864" s="44"/>
      <c r="G864" s="44"/>
      <c r="H864" s="44"/>
      <c r="I864" s="44"/>
      <c r="J864" s="44"/>
      <c r="K864" s="44"/>
      <c r="L864" s="44"/>
      <c r="M864" s="44"/>
      <c r="N864" s="44"/>
      <c r="O864" s="44"/>
    </row>
    <row r="865" spans="1:15" x14ac:dyDescent="0.2">
      <c r="A865" s="44"/>
      <c r="B865" s="44"/>
      <c r="C865" s="44"/>
      <c r="D865" s="44"/>
      <c r="E865" s="44"/>
      <c r="F865" s="44"/>
      <c r="G865" s="44"/>
      <c r="H865" s="44"/>
      <c r="I865" s="44"/>
      <c r="J865" s="44"/>
      <c r="K865" s="44"/>
      <c r="L865" s="44"/>
      <c r="M865" s="44"/>
      <c r="N865" s="44"/>
      <c r="O865" s="44"/>
    </row>
    <row r="866" spans="1:15" x14ac:dyDescent="0.2">
      <c r="A866" s="44"/>
      <c r="B866" s="44"/>
      <c r="C866" s="44"/>
      <c r="D866" s="44"/>
      <c r="E866" s="44"/>
      <c r="F866" s="44"/>
      <c r="G866" s="44"/>
      <c r="H866" s="44"/>
      <c r="I866" s="44"/>
      <c r="J866" s="44"/>
      <c r="K866" s="44"/>
      <c r="L866" s="44"/>
      <c r="M866" s="44"/>
      <c r="N866" s="44"/>
      <c r="O866" s="44"/>
    </row>
    <row r="867" spans="1:15" x14ac:dyDescent="0.2">
      <c r="A867" s="44"/>
      <c r="B867" s="44"/>
      <c r="C867" s="44"/>
      <c r="D867" s="44"/>
      <c r="E867" s="44"/>
      <c r="F867" s="44"/>
      <c r="G867" s="44"/>
      <c r="H867" s="44"/>
      <c r="I867" s="44"/>
      <c r="J867" s="44"/>
      <c r="K867" s="44"/>
      <c r="L867" s="44"/>
      <c r="M867" s="44"/>
      <c r="N867" s="44"/>
      <c r="O867" s="44"/>
    </row>
    <row r="868" spans="1:15" x14ac:dyDescent="0.2">
      <c r="A868" s="44"/>
      <c r="B868" s="44"/>
      <c r="C868" s="44"/>
      <c r="D868" s="44"/>
      <c r="E868" s="44"/>
      <c r="F868" s="44"/>
      <c r="G868" s="44"/>
      <c r="H868" s="44"/>
      <c r="I868" s="44"/>
      <c r="J868" s="44"/>
      <c r="K868" s="44"/>
      <c r="L868" s="44"/>
      <c r="M868" s="44"/>
      <c r="N868" s="44"/>
      <c r="O868" s="44"/>
    </row>
    <row r="869" spans="1:15" x14ac:dyDescent="0.2">
      <c r="A869" s="44"/>
      <c r="B869" s="44"/>
      <c r="C869" s="44"/>
      <c r="D869" s="44"/>
      <c r="E869" s="44"/>
      <c r="F869" s="44"/>
      <c r="G869" s="44"/>
      <c r="H869" s="44"/>
      <c r="I869" s="44"/>
      <c r="J869" s="44"/>
      <c r="K869" s="44"/>
      <c r="L869" s="44"/>
      <c r="M869" s="44"/>
      <c r="N869" s="44"/>
      <c r="O869" s="44"/>
    </row>
    <row r="870" spans="1:15" x14ac:dyDescent="0.2">
      <c r="A870" s="44"/>
      <c r="B870" s="44"/>
      <c r="C870" s="44"/>
      <c r="D870" s="44"/>
      <c r="E870" s="44"/>
      <c r="F870" s="44"/>
      <c r="G870" s="44"/>
      <c r="H870" s="44"/>
      <c r="I870" s="44"/>
      <c r="J870" s="44"/>
      <c r="K870" s="44"/>
      <c r="L870" s="44"/>
      <c r="M870" s="44"/>
      <c r="N870" s="44"/>
      <c r="O870" s="44"/>
    </row>
    <row r="871" spans="1:15" x14ac:dyDescent="0.2">
      <c r="A871" s="44"/>
      <c r="B871" s="44"/>
      <c r="C871" s="44"/>
      <c r="D871" s="44"/>
      <c r="E871" s="44"/>
      <c r="F871" s="44"/>
      <c r="G871" s="44"/>
      <c r="H871" s="44"/>
      <c r="I871" s="44"/>
      <c r="J871" s="44"/>
      <c r="K871" s="44"/>
      <c r="L871" s="44"/>
      <c r="M871" s="44"/>
      <c r="N871" s="44"/>
      <c r="O871" s="44"/>
    </row>
    <row r="872" spans="1:15" x14ac:dyDescent="0.2">
      <c r="A872" s="44"/>
      <c r="B872" s="44"/>
      <c r="C872" s="44"/>
      <c r="D872" s="44"/>
      <c r="E872" s="44"/>
      <c r="F872" s="44"/>
      <c r="G872" s="44"/>
      <c r="H872" s="44"/>
      <c r="I872" s="44"/>
      <c r="J872" s="44"/>
      <c r="K872" s="44"/>
      <c r="L872" s="44"/>
      <c r="M872" s="44"/>
      <c r="N872" s="44"/>
      <c r="O872" s="44"/>
    </row>
    <row r="873" spans="1:15" x14ac:dyDescent="0.2">
      <c r="A873" s="44"/>
      <c r="B873" s="44"/>
      <c r="C873" s="44"/>
      <c r="D873" s="44"/>
      <c r="E873" s="44"/>
      <c r="F873" s="44"/>
      <c r="G873" s="44"/>
      <c r="H873" s="44"/>
      <c r="I873" s="44"/>
      <c r="J873" s="44"/>
      <c r="K873" s="44"/>
      <c r="L873" s="44"/>
      <c r="M873" s="44"/>
      <c r="N873" s="44"/>
      <c r="O873" s="44"/>
    </row>
    <row r="874" spans="1:15" x14ac:dyDescent="0.2">
      <c r="A874" s="44"/>
      <c r="B874" s="44"/>
      <c r="C874" s="44"/>
      <c r="D874" s="44"/>
      <c r="E874" s="44"/>
      <c r="F874" s="44"/>
      <c r="G874" s="44"/>
      <c r="H874" s="44"/>
      <c r="I874" s="44"/>
      <c r="J874" s="44"/>
      <c r="K874" s="44"/>
      <c r="L874" s="44"/>
      <c r="M874" s="44"/>
      <c r="N874" s="44"/>
      <c r="O874" s="44"/>
    </row>
    <row r="875" spans="1:15" x14ac:dyDescent="0.2">
      <c r="A875" s="44"/>
      <c r="B875" s="44"/>
      <c r="C875" s="44"/>
      <c r="D875" s="44"/>
      <c r="E875" s="44"/>
      <c r="F875" s="44"/>
      <c r="G875" s="44"/>
      <c r="H875" s="44"/>
      <c r="I875" s="44"/>
      <c r="J875" s="44"/>
      <c r="K875" s="44"/>
      <c r="L875" s="44"/>
      <c r="M875" s="44"/>
      <c r="N875" s="44"/>
      <c r="O875" s="44"/>
    </row>
    <row r="876" spans="1:15" x14ac:dyDescent="0.2">
      <c r="A876" s="44"/>
      <c r="B876" s="44"/>
      <c r="C876" s="44"/>
      <c r="D876" s="44"/>
      <c r="E876" s="44"/>
      <c r="F876" s="44"/>
      <c r="G876" s="44"/>
      <c r="H876" s="44"/>
      <c r="I876" s="44"/>
      <c r="J876" s="44"/>
      <c r="K876" s="44"/>
      <c r="L876" s="44"/>
      <c r="M876" s="44"/>
      <c r="N876" s="44"/>
      <c r="O876" s="44"/>
    </row>
    <row r="877" spans="1:15" x14ac:dyDescent="0.2">
      <c r="A877" s="44"/>
      <c r="B877" s="44"/>
      <c r="C877" s="44"/>
      <c r="D877" s="44"/>
      <c r="E877" s="44"/>
      <c r="F877" s="44"/>
      <c r="G877" s="44"/>
      <c r="H877" s="44"/>
      <c r="I877" s="44"/>
      <c r="J877" s="44"/>
      <c r="K877" s="44"/>
      <c r="L877" s="44"/>
      <c r="M877" s="44"/>
      <c r="N877" s="44"/>
      <c r="O877" s="44"/>
    </row>
    <row r="878" spans="1:15" x14ac:dyDescent="0.2">
      <c r="A878" s="44"/>
      <c r="B878" s="44"/>
      <c r="C878" s="44"/>
      <c r="D878" s="44"/>
      <c r="E878" s="44"/>
      <c r="F878" s="44"/>
      <c r="G878" s="44"/>
      <c r="H878" s="44"/>
      <c r="I878" s="44"/>
      <c r="J878" s="44"/>
      <c r="K878" s="44"/>
      <c r="L878" s="44"/>
      <c r="M878" s="44"/>
      <c r="N878" s="44"/>
      <c r="O878" s="44"/>
    </row>
    <row r="879" spans="1:15" x14ac:dyDescent="0.2">
      <c r="A879" s="44"/>
      <c r="B879" s="44"/>
      <c r="C879" s="44"/>
      <c r="D879" s="44"/>
      <c r="E879" s="44"/>
      <c r="F879" s="44"/>
      <c r="G879" s="44"/>
      <c r="H879" s="44"/>
      <c r="I879" s="44"/>
      <c r="J879" s="44"/>
      <c r="K879" s="44"/>
      <c r="L879" s="44"/>
      <c r="M879" s="44"/>
      <c r="N879" s="44"/>
      <c r="O879" s="44"/>
    </row>
    <row r="880" spans="1:15" x14ac:dyDescent="0.2">
      <c r="A880" s="44"/>
      <c r="B880" s="44"/>
      <c r="C880" s="44"/>
      <c r="D880" s="44"/>
      <c r="E880" s="44"/>
      <c r="F880" s="44"/>
      <c r="G880" s="44"/>
      <c r="H880" s="44"/>
      <c r="I880" s="44"/>
      <c r="J880" s="44"/>
      <c r="K880" s="44"/>
      <c r="L880" s="44"/>
      <c r="M880" s="44"/>
      <c r="N880" s="44"/>
      <c r="O880" s="44"/>
    </row>
    <row r="881" spans="1:15" x14ac:dyDescent="0.2">
      <c r="A881" s="44"/>
      <c r="B881" s="44"/>
      <c r="C881" s="44"/>
      <c r="D881" s="44"/>
      <c r="E881" s="44"/>
      <c r="F881" s="44"/>
      <c r="G881" s="44"/>
      <c r="H881" s="44"/>
      <c r="I881" s="44"/>
      <c r="J881" s="44"/>
      <c r="K881" s="44"/>
      <c r="L881" s="44"/>
      <c r="M881" s="44"/>
      <c r="N881" s="44"/>
      <c r="O881" s="44"/>
    </row>
    <row r="882" spans="1:15" x14ac:dyDescent="0.2">
      <c r="A882" s="44"/>
      <c r="B882" s="44"/>
      <c r="C882" s="44"/>
      <c r="D882" s="44"/>
      <c r="E882" s="44"/>
      <c r="F882" s="44"/>
      <c r="G882" s="44"/>
      <c r="H882" s="44"/>
      <c r="I882" s="44"/>
      <c r="J882" s="44"/>
      <c r="K882" s="44"/>
      <c r="L882" s="44"/>
      <c r="M882" s="44"/>
      <c r="N882" s="44"/>
      <c r="O882" s="44"/>
    </row>
    <row r="883" spans="1:15" x14ac:dyDescent="0.2">
      <c r="A883" s="44"/>
      <c r="B883" s="44"/>
      <c r="C883" s="44"/>
      <c r="D883" s="44"/>
      <c r="E883" s="44"/>
      <c r="F883" s="44"/>
      <c r="G883" s="44"/>
      <c r="H883" s="44"/>
      <c r="I883" s="44"/>
      <c r="J883" s="44"/>
      <c r="K883" s="44"/>
      <c r="L883" s="44"/>
      <c r="M883" s="44"/>
      <c r="N883" s="44"/>
      <c r="O883" s="44"/>
    </row>
    <row r="884" spans="1:15" x14ac:dyDescent="0.2">
      <c r="A884" s="44"/>
      <c r="B884" s="44"/>
      <c r="C884" s="44"/>
      <c r="D884" s="44"/>
      <c r="E884" s="44"/>
      <c r="F884" s="44"/>
      <c r="G884" s="44"/>
      <c r="H884" s="44"/>
      <c r="I884" s="44"/>
      <c r="J884" s="44"/>
      <c r="K884" s="44"/>
      <c r="L884" s="44"/>
      <c r="M884" s="44"/>
      <c r="N884" s="44"/>
      <c r="O884" s="44"/>
    </row>
    <row r="885" spans="1:15" x14ac:dyDescent="0.2">
      <c r="A885" s="44"/>
      <c r="B885" s="44"/>
      <c r="C885" s="44"/>
      <c r="D885" s="44"/>
      <c r="E885" s="44"/>
      <c r="F885" s="44"/>
      <c r="G885" s="44"/>
      <c r="H885" s="44"/>
      <c r="I885" s="44"/>
      <c r="J885" s="44"/>
      <c r="K885" s="44"/>
      <c r="L885" s="44"/>
      <c r="M885" s="44"/>
      <c r="N885" s="44"/>
      <c r="O885" s="44"/>
    </row>
    <row r="886" spans="1:15" x14ac:dyDescent="0.2">
      <c r="A886" s="44"/>
      <c r="B886" s="44"/>
      <c r="C886" s="44"/>
      <c r="D886" s="44"/>
      <c r="E886" s="44"/>
      <c r="F886" s="44"/>
      <c r="G886" s="44"/>
      <c r="H886" s="44"/>
      <c r="I886" s="44"/>
      <c r="J886" s="44"/>
      <c r="K886" s="44"/>
      <c r="L886" s="44"/>
      <c r="M886" s="44"/>
      <c r="N886" s="44"/>
      <c r="O886" s="44"/>
    </row>
    <row r="887" spans="1:15" x14ac:dyDescent="0.2">
      <c r="A887" s="44"/>
      <c r="B887" s="44"/>
      <c r="C887" s="44"/>
      <c r="D887" s="44"/>
      <c r="E887" s="44"/>
      <c r="F887" s="44"/>
      <c r="G887" s="44"/>
      <c r="H887" s="44"/>
      <c r="I887" s="44"/>
      <c r="J887" s="44"/>
      <c r="K887" s="44"/>
      <c r="L887" s="44"/>
      <c r="M887" s="44"/>
      <c r="N887" s="44"/>
      <c r="O887" s="44"/>
    </row>
    <row r="888" spans="1:15" x14ac:dyDescent="0.2">
      <c r="A888" s="44"/>
      <c r="B888" s="44"/>
      <c r="C888" s="44"/>
      <c r="D888" s="44"/>
      <c r="E888" s="44"/>
      <c r="F888" s="44"/>
      <c r="G888" s="44"/>
      <c r="H888" s="44"/>
      <c r="I888" s="44"/>
      <c r="J888" s="44"/>
      <c r="K888" s="44"/>
      <c r="L888" s="44"/>
      <c r="M888" s="44"/>
      <c r="N888" s="44"/>
      <c r="O888" s="44"/>
    </row>
    <row r="889" spans="1:15" x14ac:dyDescent="0.2">
      <c r="A889" s="44"/>
      <c r="B889" s="44"/>
      <c r="C889" s="44"/>
      <c r="D889" s="44"/>
      <c r="E889" s="44"/>
      <c r="F889" s="44"/>
      <c r="G889" s="44"/>
      <c r="H889" s="44"/>
      <c r="I889" s="44"/>
      <c r="J889" s="44"/>
      <c r="K889" s="44"/>
      <c r="L889" s="44"/>
      <c r="M889" s="44"/>
      <c r="N889" s="44"/>
      <c r="O889" s="44"/>
    </row>
    <row r="890" spans="1:15" x14ac:dyDescent="0.2">
      <c r="A890" s="44"/>
      <c r="B890" s="44"/>
      <c r="C890" s="44"/>
      <c r="D890" s="44"/>
      <c r="E890" s="44"/>
      <c r="F890" s="44"/>
      <c r="G890" s="44"/>
      <c r="H890" s="44"/>
      <c r="I890" s="44"/>
      <c r="J890" s="44"/>
      <c r="K890" s="44"/>
      <c r="L890" s="44"/>
      <c r="M890" s="44"/>
      <c r="N890" s="44"/>
      <c r="O890" s="44"/>
    </row>
    <row r="891" spans="1:15" x14ac:dyDescent="0.2">
      <c r="A891" s="44"/>
      <c r="B891" s="44"/>
      <c r="C891" s="44"/>
      <c r="D891" s="44"/>
      <c r="E891" s="44"/>
      <c r="F891" s="44"/>
      <c r="G891" s="44"/>
      <c r="H891" s="44"/>
      <c r="I891" s="44"/>
      <c r="J891" s="44"/>
      <c r="K891" s="44"/>
      <c r="L891" s="44"/>
      <c r="M891" s="44"/>
      <c r="N891" s="44"/>
      <c r="O891" s="44"/>
    </row>
    <row r="892" spans="1:15" x14ac:dyDescent="0.2">
      <c r="A892" s="44"/>
      <c r="B892" s="44"/>
      <c r="C892" s="44"/>
      <c r="D892" s="44"/>
      <c r="E892" s="44"/>
      <c r="F892" s="44"/>
      <c r="G892" s="44"/>
      <c r="H892" s="44"/>
      <c r="I892" s="44"/>
      <c r="J892" s="44"/>
      <c r="K892" s="44"/>
      <c r="L892" s="44"/>
      <c r="M892" s="44"/>
      <c r="N892" s="44"/>
      <c r="O892" s="44"/>
    </row>
    <row r="893" spans="1:15" x14ac:dyDescent="0.2">
      <c r="A893" s="44"/>
      <c r="B893" s="44"/>
      <c r="C893" s="44"/>
      <c r="D893" s="44"/>
      <c r="E893" s="44"/>
      <c r="F893" s="44"/>
      <c r="G893" s="44"/>
      <c r="H893" s="44"/>
      <c r="I893" s="44"/>
      <c r="J893" s="44"/>
      <c r="K893" s="44"/>
      <c r="L893" s="44"/>
      <c r="M893" s="44"/>
      <c r="N893" s="44"/>
      <c r="O893" s="44"/>
    </row>
    <row r="894" spans="1:15" x14ac:dyDescent="0.2">
      <c r="A894" s="44"/>
      <c r="B894" s="44"/>
      <c r="C894" s="44"/>
      <c r="D894" s="44"/>
      <c r="E894" s="44"/>
      <c r="F894" s="44"/>
      <c r="G894" s="44"/>
      <c r="H894" s="44"/>
      <c r="I894" s="44"/>
      <c r="J894" s="44"/>
      <c r="K894" s="44"/>
      <c r="L894" s="44"/>
      <c r="M894" s="44"/>
      <c r="N894" s="44"/>
      <c r="O894" s="44"/>
    </row>
    <row r="895" spans="1:15" x14ac:dyDescent="0.2">
      <c r="A895" s="44"/>
      <c r="B895" s="44"/>
      <c r="C895" s="44"/>
      <c r="D895" s="44"/>
      <c r="E895" s="44"/>
      <c r="F895" s="44"/>
      <c r="G895" s="44"/>
      <c r="H895" s="44"/>
      <c r="I895" s="44"/>
      <c r="J895" s="44"/>
      <c r="K895" s="44"/>
      <c r="L895" s="44"/>
      <c r="M895" s="44"/>
      <c r="N895" s="44"/>
      <c r="O895" s="44"/>
    </row>
    <row r="896" spans="1:15" x14ac:dyDescent="0.2">
      <c r="A896" s="44"/>
      <c r="B896" s="44"/>
      <c r="C896" s="44"/>
      <c r="D896" s="44"/>
      <c r="E896" s="44"/>
      <c r="F896" s="44"/>
      <c r="G896" s="44"/>
      <c r="H896" s="44"/>
      <c r="I896" s="44"/>
      <c r="J896" s="44"/>
      <c r="K896" s="44"/>
      <c r="L896" s="44"/>
      <c r="M896" s="44"/>
      <c r="N896" s="44"/>
      <c r="O896" s="44"/>
    </row>
    <row r="897" spans="1:15" x14ac:dyDescent="0.2">
      <c r="A897" s="44"/>
      <c r="B897" s="44"/>
      <c r="C897" s="44"/>
      <c r="D897" s="44"/>
      <c r="E897" s="44"/>
      <c r="F897" s="44"/>
      <c r="G897" s="44"/>
      <c r="H897" s="44"/>
      <c r="I897" s="44"/>
      <c r="J897" s="44"/>
      <c r="K897" s="44"/>
      <c r="L897" s="44"/>
      <c r="M897" s="44"/>
      <c r="N897" s="44"/>
      <c r="O897" s="44"/>
    </row>
    <row r="898" spans="1:15" x14ac:dyDescent="0.2">
      <c r="A898" s="44"/>
      <c r="B898" s="44"/>
      <c r="C898" s="44"/>
      <c r="D898" s="44"/>
      <c r="E898" s="44"/>
      <c r="F898" s="44"/>
      <c r="G898" s="44"/>
      <c r="H898" s="44"/>
      <c r="I898" s="44"/>
      <c r="J898" s="44"/>
      <c r="K898" s="44"/>
      <c r="L898" s="44"/>
      <c r="M898" s="44"/>
      <c r="N898" s="44"/>
      <c r="O898" s="44"/>
    </row>
    <row r="899" spans="1:15" x14ac:dyDescent="0.2">
      <c r="A899" s="44"/>
      <c r="B899" s="44"/>
      <c r="C899" s="44"/>
      <c r="D899" s="44"/>
      <c r="E899" s="44"/>
      <c r="F899" s="44"/>
      <c r="G899" s="44"/>
      <c r="H899" s="44"/>
      <c r="I899" s="44"/>
      <c r="J899" s="44"/>
      <c r="K899" s="44"/>
      <c r="L899" s="44"/>
      <c r="M899" s="44"/>
      <c r="N899" s="44"/>
      <c r="O899" s="44"/>
    </row>
    <row r="900" spans="1:15" x14ac:dyDescent="0.2">
      <c r="A900" s="44"/>
      <c r="B900" s="44"/>
      <c r="C900" s="44"/>
      <c r="D900" s="44"/>
      <c r="E900" s="44"/>
      <c r="F900" s="44"/>
      <c r="G900" s="44"/>
      <c r="H900" s="44"/>
      <c r="I900" s="44"/>
      <c r="J900" s="44"/>
      <c r="K900" s="44"/>
      <c r="L900" s="44"/>
      <c r="M900" s="44"/>
      <c r="N900" s="44"/>
      <c r="O900" s="44"/>
    </row>
    <row r="901" spans="1:15" x14ac:dyDescent="0.2">
      <c r="A901" s="44"/>
      <c r="B901" s="44"/>
      <c r="C901" s="44"/>
      <c r="D901" s="44"/>
      <c r="E901" s="44"/>
      <c r="F901" s="44"/>
      <c r="G901" s="44"/>
      <c r="H901" s="44"/>
      <c r="I901" s="44"/>
      <c r="J901" s="44"/>
      <c r="K901" s="44"/>
      <c r="L901" s="44"/>
      <c r="M901" s="44"/>
      <c r="N901" s="44"/>
      <c r="O901" s="44"/>
    </row>
    <row r="902" spans="1:15" x14ac:dyDescent="0.2">
      <c r="A902" s="44"/>
      <c r="B902" s="44"/>
      <c r="C902" s="44"/>
      <c r="D902" s="44"/>
      <c r="E902" s="44"/>
      <c r="F902" s="44"/>
      <c r="G902" s="44"/>
      <c r="H902" s="44"/>
      <c r="I902" s="44"/>
      <c r="J902" s="44"/>
      <c r="K902" s="44"/>
      <c r="L902" s="44"/>
      <c r="M902" s="44"/>
      <c r="N902" s="44"/>
      <c r="O902" s="44"/>
    </row>
    <row r="903" spans="1:15" x14ac:dyDescent="0.2">
      <c r="A903" s="44"/>
      <c r="B903" s="44"/>
      <c r="C903" s="44"/>
      <c r="D903" s="44"/>
      <c r="E903" s="44"/>
      <c r="F903" s="44"/>
      <c r="G903" s="44"/>
      <c r="H903" s="44"/>
      <c r="I903" s="44"/>
      <c r="J903" s="44"/>
      <c r="K903" s="44"/>
      <c r="L903" s="44"/>
      <c r="M903" s="44"/>
      <c r="N903" s="44"/>
      <c r="O903" s="44"/>
    </row>
    <row r="904" spans="1:15" x14ac:dyDescent="0.2">
      <c r="A904" s="44"/>
      <c r="B904" s="44"/>
      <c r="C904" s="44"/>
      <c r="D904" s="44"/>
      <c r="E904" s="44"/>
      <c r="F904" s="44"/>
      <c r="G904" s="44"/>
      <c r="H904" s="44"/>
      <c r="I904" s="44"/>
      <c r="J904" s="44"/>
      <c r="K904" s="44"/>
      <c r="L904" s="44"/>
      <c r="M904" s="44"/>
      <c r="N904" s="44"/>
      <c r="O904" s="44"/>
    </row>
    <row r="905" spans="1:15" x14ac:dyDescent="0.2">
      <c r="A905" s="44"/>
      <c r="B905" s="44"/>
      <c r="C905" s="44"/>
      <c r="D905" s="44"/>
      <c r="E905" s="44"/>
      <c r="F905" s="44"/>
      <c r="G905" s="44"/>
      <c r="H905" s="44"/>
      <c r="I905" s="44"/>
      <c r="J905" s="44"/>
      <c r="K905" s="44"/>
      <c r="L905" s="44"/>
      <c r="M905" s="44"/>
      <c r="N905" s="44"/>
      <c r="O905" s="44"/>
    </row>
    <row r="906" spans="1:15" x14ac:dyDescent="0.2">
      <c r="A906" s="44"/>
      <c r="B906" s="44"/>
      <c r="C906" s="44"/>
      <c r="D906" s="44"/>
      <c r="E906" s="44"/>
      <c r="F906" s="44"/>
      <c r="G906" s="44"/>
      <c r="H906" s="44"/>
      <c r="I906" s="44"/>
      <c r="J906" s="44"/>
      <c r="K906" s="44"/>
      <c r="L906" s="44"/>
      <c r="M906" s="44"/>
      <c r="N906" s="44"/>
      <c r="O906" s="44"/>
    </row>
    <row r="907" spans="1:15" x14ac:dyDescent="0.2">
      <c r="A907" s="44"/>
      <c r="B907" s="44"/>
      <c r="C907" s="44"/>
      <c r="D907" s="44"/>
      <c r="E907" s="44"/>
      <c r="F907" s="44"/>
      <c r="G907" s="44"/>
      <c r="H907" s="44"/>
      <c r="I907" s="44"/>
      <c r="J907" s="44"/>
      <c r="K907" s="44"/>
      <c r="L907" s="44"/>
      <c r="M907" s="44"/>
      <c r="N907" s="44"/>
      <c r="O907" s="44"/>
    </row>
    <row r="908" spans="1:15" x14ac:dyDescent="0.2">
      <c r="A908" s="44"/>
      <c r="B908" s="44"/>
      <c r="C908" s="44"/>
      <c r="D908" s="44"/>
      <c r="E908" s="44"/>
      <c r="F908" s="44"/>
      <c r="G908" s="44"/>
      <c r="H908" s="44"/>
      <c r="I908" s="44"/>
      <c r="J908" s="44"/>
      <c r="K908" s="44"/>
      <c r="L908" s="44"/>
      <c r="M908" s="44"/>
      <c r="N908" s="44"/>
      <c r="O908" s="44"/>
    </row>
    <row r="909" spans="1:15" x14ac:dyDescent="0.2">
      <c r="A909" s="44"/>
      <c r="B909" s="44"/>
      <c r="C909" s="44"/>
      <c r="D909" s="44"/>
      <c r="E909" s="44"/>
      <c r="F909" s="44"/>
      <c r="G909" s="44"/>
      <c r="H909" s="44"/>
      <c r="I909" s="44"/>
      <c r="J909" s="44"/>
      <c r="K909" s="44"/>
      <c r="L909" s="44"/>
      <c r="M909" s="44"/>
      <c r="N909" s="44"/>
      <c r="O909" s="44"/>
    </row>
    <row r="910" spans="1:15" x14ac:dyDescent="0.2">
      <c r="A910" s="44"/>
      <c r="B910" s="44"/>
      <c r="C910" s="44"/>
      <c r="D910" s="44"/>
      <c r="E910" s="44"/>
      <c r="F910" s="44"/>
      <c r="G910" s="44"/>
      <c r="H910" s="44"/>
      <c r="I910" s="44"/>
      <c r="J910" s="44"/>
      <c r="K910" s="44"/>
      <c r="L910" s="44"/>
      <c r="M910" s="44"/>
      <c r="N910" s="44"/>
      <c r="O910" s="44"/>
    </row>
    <row r="911" spans="1:15" x14ac:dyDescent="0.2">
      <c r="A911" s="44"/>
      <c r="B911" s="44"/>
      <c r="C911" s="44"/>
      <c r="D911" s="44"/>
      <c r="E911" s="44"/>
      <c r="F911" s="44"/>
      <c r="G911" s="44"/>
      <c r="H911" s="44"/>
      <c r="I911" s="44"/>
      <c r="J911" s="44"/>
      <c r="K911" s="44"/>
      <c r="L911" s="44"/>
      <c r="M911" s="44"/>
      <c r="N911" s="44"/>
      <c r="O911" s="44"/>
    </row>
    <row r="912" spans="1:15" x14ac:dyDescent="0.2">
      <c r="A912" s="44"/>
      <c r="B912" s="44"/>
      <c r="C912" s="44"/>
      <c r="D912" s="44"/>
      <c r="E912" s="44"/>
      <c r="F912" s="44"/>
      <c r="G912" s="44"/>
      <c r="H912" s="44"/>
      <c r="I912" s="44"/>
      <c r="J912" s="44"/>
      <c r="K912" s="44"/>
      <c r="L912" s="44"/>
      <c r="M912" s="44"/>
      <c r="N912" s="44"/>
      <c r="O912" s="44"/>
    </row>
    <row r="913" spans="1:15" x14ac:dyDescent="0.2">
      <c r="A913" s="44"/>
      <c r="B913" s="44"/>
      <c r="C913" s="44"/>
      <c r="D913" s="44"/>
      <c r="E913" s="44"/>
      <c r="F913" s="44"/>
      <c r="G913" s="44"/>
      <c r="H913" s="44"/>
      <c r="I913" s="44"/>
      <c r="J913" s="44"/>
      <c r="K913" s="44"/>
      <c r="L913" s="44"/>
      <c r="M913" s="44"/>
      <c r="N913" s="44"/>
      <c r="O913" s="44"/>
    </row>
    <row r="914" spans="1:15" x14ac:dyDescent="0.2">
      <c r="A914" s="44"/>
      <c r="B914" s="44"/>
      <c r="C914" s="44"/>
      <c r="D914" s="44"/>
      <c r="E914" s="44"/>
      <c r="F914" s="44"/>
      <c r="G914" s="44"/>
      <c r="H914" s="44"/>
      <c r="I914" s="44"/>
      <c r="J914" s="44"/>
      <c r="K914" s="44"/>
      <c r="L914" s="44"/>
      <c r="M914" s="44"/>
      <c r="N914" s="44"/>
      <c r="O914" s="44"/>
    </row>
    <row r="915" spans="1:15" x14ac:dyDescent="0.2">
      <c r="A915" s="44"/>
      <c r="B915" s="44"/>
      <c r="C915" s="44"/>
      <c r="D915" s="44"/>
      <c r="E915" s="44"/>
      <c r="F915" s="44"/>
      <c r="G915" s="44"/>
      <c r="H915" s="44"/>
      <c r="I915" s="44"/>
      <c r="J915" s="44"/>
      <c r="K915" s="44"/>
      <c r="L915" s="44"/>
      <c r="M915" s="44"/>
      <c r="N915" s="44"/>
      <c r="O915" s="44"/>
    </row>
    <row r="916" spans="1:15" x14ac:dyDescent="0.2">
      <c r="A916" s="44"/>
      <c r="B916" s="44"/>
      <c r="C916" s="44"/>
      <c r="D916" s="44"/>
      <c r="E916" s="44"/>
      <c r="F916" s="44"/>
      <c r="G916" s="44"/>
      <c r="H916" s="44"/>
      <c r="I916" s="44"/>
      <c r="J916" s="44"/>
      <c r="K916" s="44"/>
      <c r="L916" s="44"/>
      <c r="M916" s="44"/>
      <c r="N916" s="44"/>
      <c r="O916" s="44"/>
    </row>
    <row r="917" spans="1:15" x14ac:dyDescent="0.2">
      <c r="A917" s="44"/>
      <c r="B917" s="44"/>
      <c r="C917" s="44"/>
      <c r="D917" s="44"/>
      <c r="E917" s="44"/>
      <c r="F917" s="44"/>
      <c r="G917" s="44"/>
      <c r="H917" s="44"/>
      <c r="I917" s="44"/>
      <c r="J917" s="44"/>
      <c r="K917" s="44"/>
      <c r="L917" s="44"/>
      <c r="M917" s="44"/>
      <c r="N917" s="44"/>
      <c r="O917" s="4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7"/>
  <sheetViews>
    <sheetView showGridLines="0" workbookViewId="0"/>
  </sheetViews>
  <sheetFormatPr defaultRowHeight="12.85" x14ac:dyDescent="0.2"/>
  <cols>
    <col min="1" max="9" width="18" customWidth="1"/>
  </cols>
  <sheetData>
    <row r="1" spans="1:26" x14ac:dyDescent="0.2">
      <c r="A1" s="52" t="s">
        <v>90</v>
      </c>
      <c r="B1" s="52" t="s">
        <v>91</v>
      </c>
      <c r="C1" s="52" t="s">
        <v>92</v>
      </c>
      <c r="D1" s="52" t="s">
        <v>93</v>
      </c>
      <c r="E1" s="52" t="s">
        <v>94</v>
      </c>
      <c r="F1" s="52" t="s">
        <v>95</v>
      </c>
      <c r="G1" s="41"/>
      <c r="H1" s="52" t="s">
        <v>96</v>
      </c>
      <c r="I1" s="52" t="s">
        <v>97</v>
      </c>
      <c r="J1" s="41"/>
      <c r="K1" s="52" t="s">
        <v>98</v>
      </c>
      <c r="L1" s="41"/>
      <c r="M1" s="41"/>
      <c r="N1" s="41"/>
      <c r="O1" s="41"/>
      <c r="P1" s="41"/>
      <c r="Q1" s="41"/>
      <c r="R1" s="41"/>
      <c r="S1" s="41"/>
      <c r="T1" s="41"/>
      <c r="U1" s="41"/>
      <c r="V1" s="41"/>
      <c r="W1" s="41"/>
      <c r="X1" s="41"/>
      <c r="Y1" s="41"/>
      <c r="Z1" s="41"/>
    </row>
    <row r="2" spans="1:26" x14ac:dyDescent="0.2">
      <c r="A2" s="42" t="s">
        <v>99</v>
      </c>
      <c r="B2" s="42" t="s">
        <v>100</v>
      </c>
      <c r="C2" s="42" t="s">
        <v>101</v>
      </c>
      <c r="D2" s="42" t="s">
        <v>102</v>
      </c>
      <c r="E2" s="42" t="s">
        <v>54</v>
      </c>
      <c r="F2" s="42" t="s">
        <v>55</v>
      </c>
      <c r="H2" s="42" t="s">
        <v>103</v>
      </c>
      <c r="I2" s="42">
        <v>999999</v>
      </c>
      <c r="K2" s="42">
        <v>1</v>
      </c>
    </row>
    <row r="3" spans="1:26" x14ac:dyDescent="0.2">
      <c r="A3" s="42" t="s">
        <v>104</v>
      </c>
      <c r="B3" s="42" t="s">
        <v>105</v>
      </c>
      <c r="C3" s="42" t="s">
        <v>106</v>
      </c>
      <c r="D3" s="42" t="s">
        <v>107</v>
      </c>
      <c r="E3" s="42" t="s">
        <v>108</v>
      </c>
      <c r="F3" s="42" t="s">
        <v>109</v>
      </c>
      <c r="H3" s="42" t="s">
        <v>110</v>
      </c>
      <c r="I3" s="42">
        <v>14</v>
      </c>
      <c r="K3" s="42">
        <v>2</v>
      </c>
    </row>
    <row r="4" spans="1:26" x14ac:dyDescent="0.2">
      <c r="A4" s="42" t="s">
        <v>111</v>
      </c>
      <c r="B4" s="42"/>
      <c r="C4" s="42"/>
      <c r="D4" s="42" t="s">
        <v>112</v>
      </c>
      <c r="E4" s="42"/>
      <c r="F4" s="42"/>
      <c r="H4" s="42" t="s">
        <v>113</v>
      </c>
      <c r="I4" s="42">
        <v>16</v>
      </c>
      <c r="K4" s="42">
        <v>3</v>
      </c>
    </row>
    <row r="5" spans="1:26" x14ac:dyDescent="0.2">
      <c r="A5" s="42" t="s">
        <v>114</v>
      </c>
      <c r="B5" s="42"/>
      <c r="C5" s="42"/>
      <c r="D5" s="42"/>
      <c r="E5" s="42"/>
      <c r="F5" s="42"/>
      <c r="K5" s="42">
        <v>4</v>
      </c>
    </row>
    <row r="6" spans="1:26" x14ac:dyDescent="0.2">
      <c r="K6" s="42">
        <v>5</v>
      </c>
    </row>
    <row r="7" spans="1:26" x14ac:dyDescent="0.2">
      <c r="K7" s="42">
        <v>6</v>
      </c>
    </row>
    <row r="8" spans="1:26" x14ac:dyDescent="0.2">
      <c r="K8" s="42">
        <v>7</v>
      </c>
    </row>
    <row r="9" spans="1:26" x14ac:dyDescent="0.2">
      <c r="K9" s="42">
        <v>8</v>
      </c>
    </row>
    <row r="10" spans="1:26" x14ac:dyDescent="0.2">
      <c r="K10" s="42">
        <v>9</v>
      </c>
    </row>
    <row r="11" spans="1:26" x14ac:dyDescent="0.2">
      <c r="K11" s="42">
        <v>10</v>
      </c>
    </row>
    <row r="12" spans="1:26" x14ac:dyDescent="0.2">
      <c r="K12" s="42">
        <v>11</v>
      </c>
    </row>
    <row r="13" spans="1:26" x14ac:dyDescent="0.2">
      <c r="K13" s="42">
        <v>12</v>
      </c>
    </row>
    <row r="14" spans="1:26" x14ac:dyDescent="0.2">
      <c r="K14" s="42">
        <v>13</v>
      </c>
    </row>
    <row r="15" spans="1:26" x14ac:dyDescent="0.2">
      <c r="K15" s="42">
        <v>14</v>
      </c>
    </row>
    <row r="16" spans="1:26" x14ac:dyDescent="0.2">
      <c r="K16" s="42" t="s">
        <v>18</v>
      </c>
    </row>
    <row r="17" spans="11:11" x14ac:dyDescent="0.2">
      <c r="K17" s="42" t="s">
        <v>19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9"/>
  <sheetViews>
    <sheetView showGridLines="0" workbookViewId="0">
      <selection sqref="A1:C1"/>
    </sheetView>
  </sheetViews>
  <sheetFormatPr defaultRowHeight="12.85" x14ac:dyDescent="0.2"/>
  <cols>
    <col min="1" max="1" width="7.25" customWidth="1"/>
    <col min="2" max="2" width="77.5" customWidth="1"/>
    <col min="3" max="3" width="26.25" customWidth="1"/>
  </cols>
  <sheetData>
    <row r="1" spans="1:3" ht="34.049999999999997" customHeight="1" x14ac:dyDescent="0.2">
      <c r="A1" s="87" t="s">
        <v>115</v>
      </c>
      <c r="B1" s="88"/>
      <c r="C1" s="88"/>
    </row>
    <row r="3" spans="1:3" ht="42.1" customHeight="1" x14ac:dyDescent="0.2">
      <c r="A3" s="89" t="s">
        <v>116</v>
      </c>
      <c r="B3" s="88"/>
      <c r="C3" s="88"/>
    </row>
    <row r="5" spans="1:3" x14ac:dyDescent="0.2">
      <c r="A5" s="76" t="s">
        <v>117</v>
      </c>
      <c r="B5" s="76" t="s">
        <v>118</v>
      </c>
      <c r="C5" s="76" t="s">
        <v>119</v>
      </c>
    </row>
    <row r="6" spans="1:3" ht="46" customHeight="1" x14ac:dyDescent="0.2">
      <c r="A6" s="77" t="s">
        <v>120</v>
      </c>
      <c r="B6" s="78" t="s">
        <v>121</v>
      </c>
      <c r="C6" s="79" t="s">
        <v>122</v>
      </c>
    </row>
    <row r="7" spans="1:3" ht="46" customHeight="1" x14ac:dyDescent="0.2">
      <c r="A7" s="77" t="s">
        <v>123</v>
      </c>
      <c r="B7" s="78" t="s">
        <v>124</v>
      </c>
      <c r="C7" s="79" t="s">
        <v>125</v>
      </c>
    </row>
    <row r="8" spans="1:3" ht="46" customHeight="1" x14ac:dyDescent="0.2">
      <c r="A8" s="77" t="s">
        <v>126</v>
      </c>
      <c r="B8" s="78" t="s">
        <v>127</v>
      </c>
      <c r="C8" s="79" t="s">
        <v>128</v>
      </c>
    </row>
    <row r="9" spans="1:3" ht="46" customHeight="1" x14ac:dyDescent="0.2">
      <c r="A9" s="77" t="s">
        <v>129</v>
      </c>
      <c r="B9" s="78" t="s">
        <v>130</v>
      </c>
      <c r="C9" s="79" t="s">
        <v>131</v>
      </c>
    </row>
    <row r="10" spans="1:3" ht="46" customHeight="1" x14ac:dyDescent="0.2">
      <c r="A10" s="77" t="s">
        <v>132</v>
      </c>
      <c r="B10" s="78" t="s">
        <v>133</v>
      </c>
      <c r="C10" s="79" t="s">
        <v>134</v>
      </c>
    </row>
    <row r="11" spans="1:3" ht="46" customHeight="1" x14ac:dyDescent="0.2">
      <c r="A11" s="77" t="s">
        <v>135</v>
      </c>
      <c r="B11" s="78" t="s">
        <v>136</v>
      </c>
      <c r="C11" s="79" t="s">
        <v>137</v>
      </c>
    </row>
    <row r="12" spans="1:3" ht="46" customHeight="1" x14ac:dyDescent="0.2">
      <c r="A12" s="77" t="s">
        <v>138</v>
      </c>
      <c r="B12" s="78" t="s">
        <v>139</v>
      </c>
      <c r="C12" s="79" t="s">
        <v>140</v>
      </c>
    </row>
    <row r="13" spans="1:3" ht="46" customHeight="1" x14ac:dyDescent="0.2">
      <c r="A13" s="77" t="s">
        <v>141</v>
      </c>
      <c r="B13" s="78" t="s">
        <v>142</v>
      </c>
      <c r="C13" s="79" t="s">
        <v>143</v>
      </c>
    </row>
    <row r="14" spans="1:3" ht="46" customHeight="1" x14ac:dyDescent="0.2">
      <c r="A14" s="77" t="s">
        <v>144</v>
      </c>
      <c r="B14" s="78" t="s">
        <v>145</v>
      </c>
      <c r="C14" s="79" t="s">
        <v>146</v>
      </c>
    </row>
    <row r="15" spans="1:3" ht="46" customHeight="1" x14ac:dyDescent="0.2">
      <c r="A15" s="77" t="s">
        <v>147</v>
      </c>
      <c r="B15" s="78" t="s">
        <v>148</v>
      </c>
      <c r="C15" s="79" t="s">
        <v>149</v>
      </c>
    </row>
    <row r="16" spans="1:3" ht="72" customHeight="1" x14ac:dyDescent="0.2">
      <c r="A16" s="77" t="s">
        <v>150</v>
      </c>
      <c r="B16" s="78" t="s">
        <v>161</v>
      </c>
      <c r="C16" s="79" t="s">
        <v>151</v>
      </c>
    </row>
    <row r="17" spans="1:3" ht="46" customHeight="1" x14ac:dyDescent="0.2">
      <c r="A17" s="77" t="s">
        <v>152</v>
      </c>
      <c r="B17" s="78" t="s">
        <v>153</v>
      </c>
      <c r="C17" s="79" t="s">
        <v>154</v>
      </c>
    </row>
    <row r="18" spans="1:3" ht="46" customHeight="1" x14ac:dyDescent="0.2">
      <c r="A18" s="77" t="s">
        <v>155</v>
      </c>
      <c r="B18" s="78" t="s">
        <v>156</v>
      </c>
      <c r="C18" s="79" t="s">
        <v>157</v>
      </c>
    </row>
    <row r="19" spans="1:3" ht="46" customHeight="1" x14ac:dyDescent="0.2">
      <c r="A19" s="77" t="s">
        <v>158</v>
      </c>
      <c r="B19" s="78" t="s">
        <v>159</v>
      </c>
      <c r="C19" s="79" t="s">
        <v>160</v>
      </c>
    </row>
  </sheetData>
  <mergeCells count="2">
    <mergeCell ref="A1:C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Fixtures_Rosters</vt:lpstr>
      <vt:lpstr>Roster_Calcs</vt:lpstr>
      <vt:lpstr>Validation_Lists</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Trevor Bilney</dc:creator>
  <cp:lastModifiedBy>Trevor Bilney</cp:lastModifiedBy>
  <dcterms:created xsi:type="dcterms:W3CDTF">2026-07-22T02:08:47Z</dcterms:created>
  <dcterms:modified xsi:type="dcterms:W3CDTF">2026-07-22T02:35:27Z</dcterms:modified>
</cp:coreProperties>
</file>